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3\23Q2\"/>
    </mc:Choice>
  </mc:AlternateContent>
  <xr:revisionPtr revIDLastSave="0" documentId="13_ncr:1_{4A35625F-1D95-473F-9464-5503BF8428C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Bilješke!$A$1:$I$26</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I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<sst xmlns="http://schemas.openxmlformats.org/spreadsheetml/2006/main" count="534" uniqueCount="468">
  <si>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</si>
  <si>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</si>
  <si>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</si>
  <si>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</si>
  <si>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</si>
  <si>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</si>
  <si>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</si>
  <si>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</si>
  <si>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</si>
  <si>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</si>
  <si>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</si>
  <si>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</si>
  <si>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</si>
  <si>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</si>
  <si>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</si>
  <si>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</si>
  <si>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</si>
  <si>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</si>
  <si>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</si>
  <si>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</si>
  <si>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</si>
  <si>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</si>
  <si>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</si>
  <si>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</si>
  <si>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</si>
  <si>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</si>
  <si>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</si>
  <si>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</si>
  <si>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</si>
  <si>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</si>
  <si>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</si>
  <si>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</si>
  <si>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</si>
  <si>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</si>
  <si>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</si>
  <si>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</si>
  <si>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</si>
  <si>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</si>
  <si>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</si>
  <si>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</si>
  <si>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</si>
  <si>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</si>
  <si>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</si>
  <si>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</si>
  <si>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</si>
  <si>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</si>
  <si>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</si>
  <si>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</si>
  <si>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</si>
  <si>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</si>
  <si>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</si>
  <si>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</si>
  <si>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</si>
  <si>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</si>
  <si>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</si>
  <si>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</si>
  <si>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</si>
  <si>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</si>
  <si>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</si>
  <si>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</si>
  <si>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</si>
  <si>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</si>
  <si>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</si>
  <si>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</si>
  <si>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</si>
  <si>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</si>
  <si>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</si>
  <si>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</si>
  <si>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</si>
  <si>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</si>
  <si>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</si>
  <si>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</si>
  <si>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</si>
  <si>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</si>
  <si>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</si>
  <si>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</si>
  <si>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</si>
  <si>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</si>
  <si>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</si>
  <si>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</si>
  <si>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</si>
  <si>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</si>
  <si>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</si>
  <si>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</si>
  <si>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</si>
  <si>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</si>
  <si>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</si>
  <si>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</si>
  <si>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</si>
  <si>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</si>
  <si>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</si>
  <si>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</si>
  <si>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</si>
  <si>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</si>
  <si>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</si>
  <si>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</si>
  <si>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</si>
  <si>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</si>
  <si>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</si>
  <si>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</si>
  <si>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</si>
  <si>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</si>
  <si>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</si>
  <si>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</si>
  <si>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</si>
  <si>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</si>
  <si>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</si>
  <si>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</si>
  <si>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</si>
  <si>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</si>
  <si>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</si>
  <si>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</si>
  <si>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</si>
  <si>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</si>
  <si>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</si>
  <si>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</si>
  <si>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</si>
  <si>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</si>
  <si>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</si>
  <si>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</si>
  <si>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</si>
  <si>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</si>
  <si>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</si>
  <si>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</si>
  <si>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</si>
  <si>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</si>
  <si>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</si>
  <si>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</si>
  <si>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</si>
  <si>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</si>
  <si>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</si>
  <si>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</si>
  <si>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</si>
  <si>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</si>
  <si>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</si>
  <si>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</si>
  <si>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</si>
  <si>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</si>
  <si>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</si>
  <si>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</si>
  <si>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</si>
  <si>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</si>
  <si>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</si>
  <si>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</si>
  <si>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</si>
  <si>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</si>
  <si>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</si>
  <si>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</si>
  <si>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</si>
  <si>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</si>
  <si>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</si>
  <si>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</si>
  <si>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</si>
  <si>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</si>
  <si>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</si>
  <si>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</si>
  <si>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</si>
  <si>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</si>
  <si>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</si>
  <si>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</si>
  <si>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</si>
  <si>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</si>
  <si>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</si>
  <si>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</si>
  <si>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</si>
  <si>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</si>
  <si>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</si>
  <si>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</si>
  <si>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</si>
  <si>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</si>
  <si>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</si>
  <si>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</si>
  <si>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</si>
  <si>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</si>
  <si>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</si>
  <si>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</si>
  <si>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</si>
  <si>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</si>
  <si>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</si>
  <si>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</si>
  <si>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</si>
  <si>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</si>
  <si>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</si>
  <si>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</si>
  <si>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</si>
  <si>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</si>
  <si>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</si>
  <si>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</si>
  <si>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</si>
  <si>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</si>
  <si>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</si>
  <si>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</si>
  <si>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</si>
  <si>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</si>
  <si>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</si>
  <si>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</si>
  <si>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</si>
  <si>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</si>
  <si>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</si>
  <si>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</si>
  <si>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</si>
  <si>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</si>
  <si>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</si>
  <si>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</si>
  <si>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</si>
  <si>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</si>
  <si>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</si>
  <si>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</si>
  <si>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</si>
  <si>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</si>
  <si>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</si>
  <si>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</si>
  <si>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</si>
  <si>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</si>
  <si>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</si>
  <si>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</si>
  <si>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</si>
  <si>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</si>
  <si>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</si>
  <si>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</si>
  <si>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</si>
  <si>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</si>
  <si>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</si>
  <si>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</si>
  <si>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</si>
  <si>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</si>
  <si>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</si>
  <si>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</si>
  <si>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</si>
  <si>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</si>
  <si>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</si>
  <si>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</si>
  <si>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</si>
  <si>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</si>
  <si>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</si>
  <si>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</si>
  <si>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</si>
  <si>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</si>
  <si>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</si>
  <si>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</si>
  <si>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</si>
  <si>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</si>
  <si>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</si>
  <si>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</si>
  <si>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</si>
  <si>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</si>
  <si>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</si>
  <si>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</si>
  <si>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</si>
  <si>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</si>
  <si>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</si>
  <si>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</si>
  <si>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</si>
  <si>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</si>
  <si>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</si>
  <si>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</si>
  <si>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</si>
  <si>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</si>
  <si>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</si>
  <si>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</si>
  <si>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</si>
  <si>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</si>
  <si>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</si>
  <si>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</si>
  <si>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</si>
  <si>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</si>
  <si>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</si>
  <si>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</si>
  <si>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</si>
  <si>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</si>
  <si>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</si>
  <si>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</si>
  <si>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</si>
  <si>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</si>
  <si>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</si>
  <si>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</si>
  <si>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</si>
  <si>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</si>
  <si>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</si>
  <si>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</si>
  <si>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</si>
  <si>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</si>
  <si>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</si>
  <si>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</si>
  <si>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</si>
  <si>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</si>
  <si>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</si>
  <si>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</si>
  <si>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</si>
  <si>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</si>
  <si>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</si>
  <si>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</si>
  <si>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</si>
  <si>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</si>
  <si>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</si>
  <si>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</si>
  <si>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</si>
  <si>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</si>
  <si>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</si>
  <si>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</si>
  <si>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</si>
  <si>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</si>
  <si>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</si>
  <si>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</si>
  <si>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</si>
  <si>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</si>
  <si>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</si>
  <si>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</si>
  <si>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</si>
  <si>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</si>
  <si>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</si>
  <si>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</si>
  <si>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</si>
  <si>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</si>
  <si>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</si>
  <si>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</si>
  <si>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</si>
  <si>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</si>
  <si>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</si>
  <si>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</si>
  <si>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</si>
  <si>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</si>
  <si>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</si>
  <si>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</si>
  <si>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</si>
  <si>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</si>
  <si>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</si>
  <si>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</si>
  <si>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</si>
  <si>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</si>
  <si>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</si>
  <si>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</si>
  <si>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</si>
  <si>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</si>
  <si>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</si>
  <si>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</si>
  <si>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</si>
  <si>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</si>
  <si>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</si>
  <si>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</si>
  <si>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</si>
  <si>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</si>
  <si>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</si>
  <si>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</si>
  <si>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</si>
  <si>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</si>
  <si>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</si>
  <si>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</si>
  <si>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</si>
  <si>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</si>
  <si>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</si>
  <si>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</si>
  <si>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</si>
  <si>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</si>
  <si>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</si>
  <si>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</si>
  <si>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</si>
  <si>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</si>
  <si>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</si>
  <si>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</si>
  <si>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</si>
  <si>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</si>
  <si>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</si>
  <si>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</si>
  <si>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</si>
  <si>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</si>
  <si>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</si>
  <si>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</si>
  <si>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</si>
  <si>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</si>
  <si>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</si>
  <si>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</si>
  <si>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</si>
  <si>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</si>
  <si>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</si>
  <si>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</si>
  <si>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</si>
  <si>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</si>
  <si>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</si>
  <si>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</si>
  <si>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</si>
  <si>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</si>
  <si>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</si>
  <si>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</si>
  <si>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</si>
  <si>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</si>
  <si>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</si>
  <si>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</si>
  <si>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</si>
  <si>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</si>
  <si>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</si>
  <si>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</si>
  <si>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</si>
  <si>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</si>
  <si>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</si>
  <si>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</si>
  <si>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</si>
  <si>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</si>
  <si>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</si>
  <si>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</si>
  <si>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</si>
  <si>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</si>
  <si>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</si>
  <si>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</si>
  <si>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</si>
  <si>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</si>
  <si>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</si>
  <si>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</si>
  <si>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</si>
  <si>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</si>
  <si>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</si>
  <si>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</si>
  <si>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</si>
  <si>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</si>
  <si>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</si>
  <si>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</si>
  <si>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</si>
  <si>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</si>
  <si>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</si>
  <si>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</si>
  <si>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</si>
  <si>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</si>
  <si>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</si>
  <si>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</si>
  <si>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</si>
  <si>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</si>
  <si>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</si>
  <si>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</si>
  <si>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</si>
  <si>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</si>
  <si>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</si>
  <si>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</si>
  <si>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</si>
  <si>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</si>
  <si>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</si>
  <si>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</si>
  <si>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</si>
  <si>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</si>
  <si>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</si>
  <si>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</si>
  <si>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</si>
  <si>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</si>
  <si>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</si>
  <si>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</si>
  <si>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</si>
  <si>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</si>
  <si>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</si>
  <si>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</si>
  <si>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</si>
  <si>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</si>
  <si>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549300NFX18SRZHNT751</t>
  </si>
  <si>
    <t>03440494</t>
  </si>
  <si>
    <t>060007090</t>
  </si>
  <si>
    <t>48351740621</t>
  </si>
  <si>
    <t>382</t>
  </si>
  <si>
    <t>AD PLASTIK d.d.</t>
  </si>
  <si>
    <t>SOLIN</t>
  </si>
  <si>
    <t>Matoševa 8</t>
  </si>
  <si>
    <t>informacije@adplastik.hr</t>
  </si>
  <si>
    <t>www.adplastik.hr</t>
  </si>
  <si>
    <t>021/206-663</t>
  </si>
  <si>
    <t>Jurun Krešimir</t>
  </si>
  <si>
    <t>kresimir.jurun@adplastik.hr</t>
  </si>
  <si>
    <t>Obveznik:   AD PLASTIK d.d.</t>
  </si>
  <si>
    <t>stanje na dan 30.6.2023</t>
  </si>
  <si>
    <t>u razdoblju 1.1.2023 do 30.6.2023</t>
  </si>
  <si>
    <t>u razdoblju 1.1.2023. do 30.6.2023.</t>
  </si>
  <si>
    <r>
      <rPr>
        <sz val="10"/>
        <rFont val="Arial"/>
        <family val="2"/>
        <charset val="238"/>
      </rPr>
      <t>BILJEŠKE UZ FINANCIJSKE IZVJEŠTAJE - TFI</t>
    </r>
    <r>
      <rPr>
        <sz val="10"/>
        <color rgb="FFFF0000"/>
        <rFont val="Arial"/>
        <family val="2"/>
        <charset val="238"/>
      </rPr>
      <t xml:space="preserve">
</t>
    </r>
    <r>
      <rPr>
        <sz val="10"/>
        <rFont val="Arial"/>
        <family val="2"/>
        <charset val="238"/>
      </rPr>
      <t>(koji se sastavljaju za tromjesečna razdoblja)</t>
    </r>
    <r>
      <rPr>
        <sz val="10"/>
        <color rgb="FFFF0000"/>
        <rFont val="Arial"/>
        <family val="2"/>
        <charset val="238"/>
      </rPr>
      <t xml:space="preserve">
</t>
    </r>
    <r>
      <rPr>
        <sz val="10"/>
        <rFont val="Arial"/>
        <family val="2"/>
        <charset val="238"/>
      </rPr>
      <t xml:space="preserve">Naziv izdavatelja:  AD PLASTIK d.d.
Sjedište: Ul. Antuna Gustava Matoša 8, 21210, Solin, Hrvatska
OIB: 48351740621; MBS: 060007090
Izvještajno razdoblje: 1.1.2023. do 30.6.2023.
</t>
    </r>
    <r>
      <rPr>
        <sz val="10"/>
        <color rgb="FFFF0000"/>
        <rFont val="Arial"/>
        <family val="2"/>
        <charset val="238"/>
      </rPr>
      <t xml:space="preserve">
</t>
    </r>
    <r>
      <rPr>
        <sz val="10"/>
        <rFont val="Arial"/>
        <family val="2"/>
        <charset val="238"/>
      </rPr>
      <t>Bilješke uz financijske izvještaje priložene su u Nerevidiranom financijskom izvještaju poslovodstva AD Plastik Grupe. Nerevidirani financijski izvještaj poslovodstva AD Plastik Grupe dostupan je na internet stranici Zagrebačke burze.</t>
    </r>
    <r>
      <rPr>
        <sz val="10"/>
        <color rgb="FFFFC000"/>
        <rFont val="Arial"/>
        <family val="2"/>
        <charset val="238"/>
      </rPr>
      <t xml:space="preserve">
</t>
    </r>
    <r>
      <rPr>
        <sz val="10"/>
        <color rgb="FFFF0000"/>
        <rFont val="Arial"/>
        <family val="2"/>
        <charset val="238"/>
      </rPr>
      <t xml:space="preserve">
</t>
    </r>
    <r>
      <rPr>
        <sz val="10"/>
        <rFont val="Arial"/>
        <family val="2"/>
        <charset val="238"/>
      </rPr>
      <t>Integrirani godišnji izvještaj AD Plastik Grupe za 2022. godinu dostupan je na internetskim stranicama Zagrebačke burze.</t>
    </r>
    <r>
      <rPr>
        <sz val="10"/>
        <color rgb="FFFF0000"/>
        <rFont val="Arial"/>
        <family val="2"/>
        <charset val="238"/>
      </rPr>
      <t xml:space="preserve">
</t>
    </r>
    <r>
      <rPr>
        <sz val="10"/>
        <rFont val="Arial"/>
        <family val="2"/>
        <charset val="238"/>
      </rPr>
      <t>Računovodstvene politike koje se primjenjuju prilikom sastavljanja financijskih izvještaja za izvještajno razdoblje iste su kao i u posljednjim godišnjim financijskim izvještajima.</t>
    </r>
    <r>
      <rPr>
        <sz val="10"/>
        <color rgb="FFFF0000"/>
        <rFont val="Arial"/>
        <family val="2"/>
        <charset val="238"/>
      </rPr>
      <t xml:space="preserve">
</t>
    </r>
    <r>
      <rPr>
        <sz val="10"/>
        <rFont val="Arial"/>
        <family val="2"/>
        <charset val="238"/>
      </rPr>
      <t>Društvo AD Plastik d.d. za potrebe ovisnih društava izdalo je korporativne garancije u sljedećim iznosima: bankama 7.700 tisuća eura te dobavljačima 2.401 tisuća eura.</t>
    </r>
    <r>
      <rPr>
        <sz val="10"/>
        <color rgb="FFFF0000"/>
        <rFont val="Arial"/>
        <family val="2"/>
        <charset val="238"/>
      </rPr>
      <t xml:space="preserve">
</t>
    </r>
    <r>
      <rPr>
        <sz val="10"/>
        <rFont val="Arial"/>
        <family val="2"/>
        <charset val="238"/>
      </rPr>
      <t>Iznos koje društvo AD Plastik d.d. duguje i koji dospijeva nakon više od pet godina iznosi 486 tisuća eura.
Prosječan broj zaposlenih AD Plastik d.d. u periodu od 1.1.2023. do 30.6.2023. godine bio je 1.152.
U nematerijalnoj imovini u periodu od 1.1.2023. do 30.6.2023. godine kapitaliziran je trošak neto plaća i nadnica od 198.310 eura, trošak poreza i doprinosa iz plaća 78.036 eura te trošak doprinosa na plaće 40.930 eura.
Kroz izvještajno razdoblje došlo je do povećanja odgođene porezne imovine u iznosu od 54 tisuće eura. Odgođena porezna imovina društva AD Plastik d.d. na 31.12.2022. iznosi 1.995 tisuća eura.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</si>
</sst>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
      <sz val="10"/>
      <color rgb="FFFFC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44927</v>
      </c>
      <c r="F4" s="133"/>
      <c r="G4" s="86" t="s">
        <v>0</v>
      </c>
      <c r="H4" s="132">
        <v>45107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451</v>
      </c>
      <c r="D11" s="140"/>
      <c r="E11" s="96"/>
      <c r="F11" s="148" t="s">
        <v>333</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452</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453</v>
      </c>
      <c r="D15" s="140"/>
      <c r="E15" s="157"/>
      <c r="F15" s="158"/>
      <c r="G15" s="101" t="s">
        <v>334</v>
      </c>
      <c r="H15" s="149" t="s">
        <v>450</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21210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1157</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461</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460</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464</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463</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114404887</v>
      </c>
      <c r="I9" s="120">
        <f>I10+I17+I27+I38+I43</f>
        <v>111604001</v>
      </c>
    </row>
    <row r="10" spans="1:9" ht="12.75" customHeight="1" x14ac:dyDescent="0.2">
      <c r="A10" s="183" t="s">
        <v>5</v>
      </c>
      <c r="B10" s="183"/>
      <c r="C10" s="183"/>
      <c r="D10" s="183"/>
      <c r="E10" s="183"/>
      <c r="F10" s="183"/>
      <c r="G10" s="12">
        <v>3</v>
      </c>
      <c r="H10" s="120">
        <f>H11+H12+H13+H14+H15+H16</f>
        <v>7380304</v>
      </c>
      <c r="I10" s="120">
        <f>I11+I12+I13+I14+I15+I16</f>
        <v>7854699</v>
      </c>
    </row>
    <row r="11" spans="1:9" ht="12.75" customHeight="1" x14ac:dyDescent="0.2">
      <c r="A11" s="182" t="s">
        <v>6</v>
      </c>
      <c r="B11" s="182"/>
      <c r="C11" s="182"/>
      <c r="D11" s="182"/>
      <c r="E11" s="182"/>
      <c r="F11" s="182"/>
      <c r="G11" s="11">
        <v>4</v>
      </c>
      <c r="H11" s="18">
        <v>3467492</v>
      </c>
      <c r="I11" s="18">
        <v>2705034</v>
      </c>
    </row>
    <row r="12" spans="1:9" ht="22.9" customHeight="1" x14ac:dyDescent="0.2">
      <c r="A12" s="182" t="s">
        <v>7</v>
      </c>
      <c r="B12" s="182"/>
      <c r="C12" s="182"/>
      <c r="D12" s="182"/>
      <c r="E12" s="182"/>
      <c r="F12" s="182"/>
      <c r="G12" s="11">
        <v>5</v>
      </c>
      <c r="H12" s="18">
        <v>283711</v>
      </c>
      <c r="I12" s="18">
        <v>240399</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3415900</v>
      </c>
      <c r="I15" s="18">
        <v>4768291</v>
      </c>
    </row>
    <row r="16" spans="1:9" ht="12.75" customHeight="1" x14ac:dyDescent="0.2">
      <c r="A16" s="182" t="s">
        <v>11</v>
      </c>
      <c r="B16" s="182"/>
      <c r="C16" s="182"/>
      <c r="D16" s="182"/>
      <c r="E16" s="182"/>
      <c r="F16" s="182"/>
      <c r="G16" s="11">
        <v>9</v>
      </c>
      <c r="H16" s="18">
        <v>213201</v>
      </c>
      <c r="I16" s="18">
        <v>140975</v>
      </c>
    </row>
    <row r="17" spans="1:9" ht="12.75" customHeight="1" x14ac:dyDescent="0.2">
      <c r="A17" s="183" t="s">
        <v>12</v>
      </c>
      <c r="B17" s="183"/>
      <c r="C17" s="183"/>
      <c r="D17" s="183"/>
      <c r="E17" s="183"/>
      <c r="F17" s="183"/>
      <c r="G17" s="12">
        <v>10</v>
      </c>
      <c r="H17" s="120">
        <f>H18+H19+H20+H21+H22+H23+H24+H25+H26</f>
        <v>72294979</v>
      </c>
      <c r="I17" s="120">
        <f>I18+I19+I20+I21+I22+I23+I24+I25+I26</f>
        <v>69355159</v>
      </c>
    </row>
    <row r="18" spans="1:9" ht="12.75" customHeight="1" x14ac:dyDescent="0.2">
      <c r="A18" s="182" t="s">
        <v>13</v>
      </c>
      <c r="B18" s="182"/>
      <c r="C18" s="182"/>
      <c r="D18" s="182"/>
      <c r="E18" s="182"/>
      <c r="F18" s="182"/>
      <c r="G18" s="11">
        <v>11</v>
      </c>
      <c r="H18" s="18">
        <v>17365617</v>
      </c>
      <c r="I18" s="18">
        <v>17365617</v>
      </c>
    </row>
    <row r="19" spans="1:9" ht="12.75" customHeight="1" x14ac:dyDescent="0.2">
      <c r="A19" s="182" t="s">
        <v>14</v>
      </c>
      <c r="B19" s="182"/>
      <c r="C19" s="182"/>
      <c r="D19" s="182"/>
      <c r="E19" s="182"/>
      <c r="F19" s="182"/>
      <c r="G19" s="11">
        <v>12</v>
      </c>
      <c r="H19" s="18">
        <v>23116546</v>
      </c>
      <c r="I19" s="18">
        <v>24522407</v>
      </c>
    </row>
    <row r="20" spans="1:9" ht="12.75" customHeight="1" x14ac:dyDescent="0.2">
      <c r="A20" s="182" t="s">
        <v>15</v>
      </c>
      <c r="B20" s="182"/>
      <c r="C20" s="182"/>
      <c r="D20" s="182"/>
      <c r="E20" s="182"/>
      <c r="F20" s="182"/>
      <c r="G20" s="11">
        <v>13</v>
      </c>
      <c r="H20" s="18">
        <v>20118147</v>
      </c>
      <c r="I20" s="18">
        <v>18413899</v>
      </c>
    </row>
    <row r="21" spans="1:9" ht="12.75" customHeight="1" x14ac:dyDescent="0.2">
      <c r="A21" s="182" t="s">
        <v>16</v>
      </c>
      <c r="B21" s="182"/>
      <c r="C21" s="182"/>
      <c r="D21" s="182"/>
      <c r="E21" s="182"/>
      <c r="F21" s="182"/>
      <c r="G21" s="11">
        <v>14</v>
      </c>
      <c r="H21" s="18">
        <v>4280653</v>
      </c>
      <c r="I21" s="18">
        <v>3861528</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2592281</v>
      </c>
      <c r="I24" s="18">
        <v>892457</v>
      </c>
    </row>
    <row r="25" spans="1:9" ht="12.75" customHeight="1" x14ac:dyDescent="0.2">
      <c r="A25" s="182" t="s">
        <v>20</v>
      </c>
      <c r="B25" s="182"/>
      <c r="C25" s="182"/>
      <c r="D25" s="182"/>
      <c r="E25" s="182"/>
      <c r="F25" s="182"/>
      <c r="G25" s="11">
        <v>18</v>
      </c>
      <c r="H25" s="18">
        <v>1860708</v>
      </c>
      <c r="I25" s="18">
        <v>1354799</v>
      </c>
    </row>
    <row r="26" spans="1:9" ht="12.75" customHeight="1" x14ac:dyDescent="0.2">
      <c r="A26" s="182" t="s">
        <v>21</v>
      </c>
      <c r="B26" s="182"/>
      <c r="C26" s="182"/>
      <c r="D26" s="182"/>
      <c r="E26" s="182"/>
      <c r="F26" s="182"/>
      <c r="G26" s="11">
        <v>19</v>
      </c>
      <c r="H26" s="18">
        <v>2961027</v>
      </c>
      <c r="I26" s="18">
        <v>2944452</v>
      </c>
    </row>
    <row r="27" spans="1:9" ht="12.75" customHeight="1" x14ac:dyDescent="0.2">
      <c r="A27" s="183" t="s">
        <v>22</v>
      </c>
      <c r="B27" s="183"/>
      <c r="C27" s="183"/>
      <c r="D27" s="183"/>
      <c r="E27" s="183"/>
      <c r="F27" s="183"/>
      <c r="G27" s="12">
        <v>20</v>
      </c>
      <c r="H27" s="120">
        <f>SUM(H28:H37)</f>
        <v>28018635</v>
      </c>
      <c r="I27" s="120">
        <f>SUM(I28:I37)</f>
        <v>27789871</v>
      </c>
    </row>
    <row r="28" spans="1:9" ht="12.75" customHeight="1" x14ac:dyDescent="0.2">
      <c r="A28" s="182" t="s">
        <v>23</v>
      </c>
      <c r="B28" s="182"/>
      <c r="C28" s="182"/>
      <c r="D28" s="182"/>
      <c r="E28" s="182"/>
      <c r="F28" s="182"/>
      <c r="G28" s="11">
        <v>21</v>
      </c>
      <c r="H28" s="18">
        <v>12092141</v>
      </c>
      <c r="I28" s="18">
        <v>12092141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13039089</v>
      </c>
      <c r="I30" s="18">
        <v>12810325</v>
      </c>
    </row>
    <row r="31" spans="1:9" ht="24" customHeight="1" x14ac:dyDescent="0.2">
      <c r="A31" s="182" t="s">
        <v>26</v>
      </c>
      <c r="B31" s="182"/>
      <c r="C31" s="182"/>
      <c r="D31" s="182"/>
      <c r="E31" s="182"/>
      <c r="F31" s="182"/>
      <c r="G31" s="11">
        <v>24</v>
      </c>
      <c r="H31" s="18">
        <v>2887405</v>
      </c>
      <c r="I31" s="18">
        <v>2887405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4715519</v>
      </c>
      <c r="I38" s="120">
        <f>I39+I40+I41+I42</f>
        <v>4554783</v>
      </c>
    </row>
    <row r="39" spans="1:9" ht="12.75" customHeight="1" x14ac:dyDescent="0.2">
      <c r="A39" s="182" t="s">
        <v>34</v>
      </c>
      <c r="B39" s="182"/>
      <c r="C39" s="182"/>
      <c r="D39" s="182"/>
      <c r="E39" s="182"/>
      <c r="F39" s="182"/>
      <c r="G39" s="11">
        <v>32</v>
      </c>
      <c r="H39" s="18">
        <v>4715519</v>
      </c>
      <c r="I39" s="18">
        <v>4554783</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1995450</v>
      </c>
      <c r="I43" s="18">
        <v>2049489</v>
      </c>
    </row>
    <row r="44" spans="1:9" ht="12.75" customHeight="1" x14ac:dyDescent="0.2">
      <c r="A44" s="184" t="s">
        <v>303</v>
      </c>
      <c r="B44" s="184"/>
      <c r="C44" s="184"/>
      <c r="D44" s="184"/>
      <c r="E44" s="184"/>
      <c r="F44" s="184"/>
      <c r="G44" s="12">
        <v>37</v>
      </c>
      <c r="H44" s="120">
        <f>H45+H53+H60+H70</f>
        <v>33965018</v>
      </c>
      <c r="I44" s="120">
        <f>I45+I53+I60+I70</f>
        <v>42999707</v>
      </c>
    </row>
    <row r="45" spans="1:9" ht="12.75" customHeight="1" x14ac:dyDescent="0.2">
      <c r="A45" s="183" t="s">
        <v>39</v>
      </c>
      <c r="B45" s="183"/>
      <c r="C45" s="183"/>
      <c r="D45" s="183"/>
      <c r="E45" s="183"/>
      <c r="F45" s="183"/>
      <c r="G45" s="12">
        <v>38</v>
      </c>
      <c r="H45" s="120">
        <f>SUM(H46:H52)</f>
        <v>13729825</v>
      </c>
      <c r="I45" s="120">
        <f>SUM(I46:I52)</f>
        <v>15190042</v>
      </c>
    </row>
    <row r="46" spans="1:9" ht="12.75" customHeight="1" x14ac:dyDescent="0.2">
      <c r="A46" s="182" t="s">
        <v>40</v>
      </c>
      <c r="B46" s="182"/>
      <c r="C46" s="182"/>
      <c r="D46" s="182"/>
      <c r="E46" s="182"/>
      <c r="F46" s="182"/>
      <c r="G46" s="11">
        <v>39</v>
      </c>
      <c r="H46" s="18">
        <v>7257793</v>
      </c>
      <c r="I46" s="18">
        <v>6242064</v>
      </c>
    </row>
    <row r="47" spans="1:9" ht="12.75" customHeight="1" x14ac:dyDescent="0.2">
      <c r="A47" s="182" t="s">
        <v>41</v>
      </c>
      <c r="B47" s="182"/>
      <c r="C47" s="182"/>
      <c r="D47" s="182"/>
      <c r="E47" s="182"/>
      <c r="F47" s="182"/>
      <c r="G47" s="11">
        <v>40</v>
      </c>
      <c r="H47" s="18">
        <v>939859</v>
      </c>
      <c r="I47" s="18">
        <v>868624</v>
      </c>
    </row>
    <row r="48" spans="1:9" ht="12.75" customHeight="1" x14ac:dyDescent="0.2">
      <c r="A48" s="182" t="s">
        <v>42</v>
      </c>
      <c r="B48" s="182"/>
      <c r="C48" s="182"/>
      <c r="D48" s="182"/>
      <c r="E48" s="182"/>
      <c r="F48" s="182"/>
      <c r="G48" s="11">
        <v>41</v>
      </c>
      <c r="H48" s="18">
        <v>2145454</v>
      </c>
      <c r="I48" s="18">
        <v>1760678</v>
      </c>
    </row>
    <row r="49" spans="1:9" ht="12.75" customHeight="1" x14ac:dyDescent="0.2">
      <c r="A49" s="182" t="s">
        <v>43</v>
      </c>
      <c r="B49" s="182"/>
      <c r="C49" s="182"/>
      <c r="D49" s="182"/>
      <c r="E49" s="182"/>
      <c r="F49" s="182"/>
      <c r="G49" s="11">
        <v>42</v>
      </c>
      <c r="H49" s="18">
        <v>1613077</v>
      </c>
      <c r="I49" s="18">
        <v>1158483</v>
      </c>
    </row>
    <row r="50" spans="1:9" ht="12.75" customHeight="1" x14ac:dyDescent="0.2">
      <c r="A50" s="182" t="s">
        <v>44</v>
      </c>
      <c r="B50" s="182"/>
      <c r="C50" s="182"/>
      <c r="D50" s="182"/>
      <c r="E50" s="182"/>
      <c r="F50" s="182"/>
      <c r="G50" s="11">
        <v>43</v>
      </c>
      <c r="H50" s="18">
        <v>1773642</v>
      </c>
      <c r="I50" s="18">
        <v>5160193</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15751933</v>
      </c>
      <c r="I53" s="120">
        <f>SUM(I54:I59)</f>
        <v>23595420</v>
      </c>
    </row>
    <row r="54" spans="1:9" ht="12.75" customHeight="1" x14ac:dyDescent="0.2">
      <c r="A54" s="182" t="s">
        <v>48</v>
      </c>
      <c r="B54" s="182"/>
      <c r="C54" s="182"/>
      <c r="D54" s="182"/>
      <c r="E54" s="182"/>
      <c r="F54" s="182"/>
      <c r="G54" s="11">
        <v>47</v>
      </c>
      <c r="H54" s="18">
        <v>3317531</v>
      </c>
      <c r="I54" s="18">
        <v>4919049</v>
      </c>
    </row>
    <row r="55" spans="1:9" ht="12.75" customHeight="1" x14ac:dyDescent="0.2">
      <c r="A55" s="182" t="s">
        <v>49</v>
      </c>
      <c r="B55" s="182"/>
      <c r="C55" s="182"/>
      <c r="D55" s="182"/>
      <c r="E55" s="182"/>
      <c r="F55" s="182"/>
      <c r="G55" s="11">
        <v>48</v>
      </c>
      <c r="H55" s="18">
        <v>513647</v>
      </c>
      <c r="I55" s="18">
        <v>509237</v>
      </c>
    </row>
    <row r="56" spans="1:9" ht="12.75" customHeight="1" x14ac:dyDescent="0.2">
      <c r="A56" s="182" t="s">
        <v>50</v>
      </c>
      <c r="B56" s="182"/>
      <c r="C56" s="182"/>
      <c r="D56" s="182"/>
      <c r="E56" s="182"/>
      <c r="F56" s="182"/>
      <c r="G56" s="11">
        <v>49</v>
      </c>
      <c r="H56" s="18">
        <v>9917976</v>
      </c>
      <c r="I56" s="18">
        <v>15786696</v>
      </c>
    </row>
    <row r="57" spans="1:9" ht="12.75" customHeight="1" x14ac:dyDescent="0.2">
      <c r="A57" s="182" t="s">
        <v>51</v>
      </c>
      <c r="B57" s="182"/>
      <c r="C57" s="182"/>
      <c r="D57" s="182"/>
      <c r="E57" s="182"/>
      <c r="F57" s="182"/>
      <c r="G57" s="11">
        <v>50</v>
      </c>
      <c r="H57" s="18">
        <v>189</v>
      </c>
      <c r="I57" s="18">
        <v>83438</v>
      </c>
    </row>
    <row r="58" spans="1:9" ht="12.75" customHeight="1" x14ac:dyDescent="0.2">
      <c r="A58" s="182" t="s">
        <v>52</v>
      </c>
      <c r="B58" s="182"/>
      <c r="C58" s="182"/>
      <c r="D58" s="182"/>
      <c r="E58" s="182"/>
      <c r="F58" s="182"/>
      <c r="G58" s="11">
        <v>51</v>
      </c>
      <c r="H58" s="18">
        <v>1492318</v>
      </c>
      <c r="I58" s="18">
        <v>1713644</v>
      </c>
    </row>
    <row r="59" spans="1:9" ht="12.75" customHeight="1" x14ac:dyDescent="0.2">
      <c r="A59" s="182" t="s">
        <v>53</v>
      </c>
      <c r="B59" s="182"/>
      <c r="C59" s="182"/>
      <c r="D59" s="182"/>
      <c r="E59" s="182"/>
      <c r="F59" s="182"/>
      <c r="G59" s="11">
        <v>52</v>
      </c>
      <c r="H59" s="18">
        <v>510272</v>
      </c>
      <c r="I59" s="18">
        <v>583356</v>
      </c>
    </row>
    <row r="60" spans="1:9" ht="12.75" customHeight="1" x14ac:dyDescent="0.2">
      <c r="A60" s="183" t="s">
        <v>54</v>
      </c>
      <c r="B60" s="183"/>
      <c r="C60" s="183"/>
      <c r="D60" s="183"/>
      <c r="E60" s="183"/>
      <c r="F60" s="183"/>
      <c r="G60" s="12">
        <v>53</v>
      </c>
      <c r="H60" s="120">
        <f>SUM(H61:H69)</f>
        <v>2105256</v>
      </c>
      <c r="I60" s="120">
        <f>SUM(I61:I69)</f>
        <v>2166107</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2105256</v>
      </c>
      <c r="I63" s="18">
        <v>2166107</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2378004</v>
      </c>
      <c r="I70" s="18">
        <v>2048138</v>
      </c>
    </row>
    <row r="71" spans="1:9" ht="12.75" customHeight="1" x14ac:dyDescent="0.2">
      <c r="A71" s="198" t="s">
        <v>58</v>
      </c>
      <c r="B71" s="198"/>
      <c r="C71" s="198"/>
      <c r="D71" s="198"/>
      <c r="E71" s="198"/>
      <c r="F71" s="198"/>
      <c r="G71" s="11">
        <v>64</v>
      </c>
      <c r="H71" s="18">
        <v>1059314</v>
      </c>
      <c r="I71" s="18">
        <v>571714</v>
      </c>
    </row>
    <row r="72" spans="1:9" ht="12.75" customHeight="1" x14ac:dyDescent="0.2">
      <c r="A72" s="184" t="s">
        <v>304</v>
      </c>
      <c r="B72" s="184"/>
      <c r="C72" s="184"/>
      <c r="D72" s="184"/>
      <c r="E72" s="184"/>
      <c r="F72" s="184"/>
      <c r="G72" s="12">
        <v>65</v>
      </c>
      <c r="H72" s="120">
        <f>H8+H9+H44+H71</f>
        <v>149429219</v>
      </c>
      <c r="I72" s="120">
        <f>I8+I9+I44+I71</f>
        <v>155175422</v>
      </c>
    </row>
    <row r="73" spans="1:9" ht="12.75" customHeight="1" x14ac:dyDescent="0.2">
      <c r="A73" s="198" t="s">
        <v>59</v>
      </c>
      <c r="B73" s="198"/>
      <c r="C73" s="198"/>
      <c r="D73" s="198"/>
      <c r="E73" s="198"/>
      <c r="F73" s="198"/>
      <c r="G73" s="11">
        <v>66</v>
      </c>
      <c r="H73" s="18">
        <v>11490602</v>
      </c>
      <c r="I73" s="18">
        <v>10241203</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90044726</v>
      </c>
      <c r="I75" s="121">
        <f>I76+I77+I78+I84+I85+I91+I94+I97</f>
        <v>92041902</v>
      </c>
    </row>
    <row r="76" spans="1:9" ht="12.75" customHeight="1" x14ac:dyDescent="0.2">
      <c r="A76" s="182" t="s">
        <v>61</v>
      </c>
      <c r="B76" s="182"/>
      <c r="C76" s="182"/>
      <c r="D76" s="182"/>
      <c r="E76" s="182"/>
      <c r="F76" s="182"/>
      <c r="G76" s="11">
        <v>68</v>
      </c>
      <c r="H76" s="18">
        <v>55738058</v>
      </c>
      <c r="I76" s="18">
        <v>55738058</v>
      </c>
    </row>
    <row r="77" spans="1:9" ht="12.75" customHeight="1" x14ac:dyDescent="0.2">
      <c r="A77" s="182" t="s">
        <v>62</v>
      </c>
      <c r="B77" s="182"/>
      <c r="C77" s="182"/>
      <c r="D77" s="182"/>
      <c r="E77" s="182"/>
      <c r="F77" s="182"/>
      <c r="G77" s="11">
        <v>69</v>
      </c>
      <c r="H77" s="18">
        <v>25402255</v>
      </c>
      <c r="I77" s="18">
        <v>25402255</v>
      </c>
    </row>
    <row r="78" spans="1:9" ht="12.75" customHeight="1" x14ac:dyDescent="0.2">
      <c r="A78" s="183" t="s">
        <v>63</v>
      </c>
      <c r="B78" s="183"/>
      <c r="C78" s="183"/>
      <c r="D78" s="183"/>
      <c r="E78" s="183"/>
      <c r="F78" s="183"/>
      <c r="G78" s="12">
        <v>70</v>
      </c>
      <c r="H78" s="121">
        <f>SUM(H79:H83)</f>
        <v>9546067</v>
      </c>
      <c r="I78" s="121">
        <f>SUM(I79:I83)</f>
        <v>9546067</v>
      </c>
    </row>
    <row r="79" spans="1:9" ht="12.75" customHeight="1" x14ac:dyDescent="0.2">
      <c r="A79" s="182" t="s">
        <v>64</v>
      </c>
      <c r="B79" s="182"/>
      <c r="C79" s="182"/>
      <c r="D79" s="182"/>
      <c r="E79" s="182"/>
      <c r="F79" s="182"/>
      <c r="G79" s="11">
        <v>71</v>
      </c>
      <c r="H79" s="18">
        <v>813439</v>
      </c>
      <c r="I79" s="18">
        <v>813439</v>
      </c>
    </row>
    <row r="80" spans="1:9" ht="12.75" customHeight="1" x14ac:dyDescent="0.2">
      <c r="A80" s="182" t="s">
        <v>65</v>
      </c>
      <c r="B80" s="182"/>
      <c r="C80" s="182"/>
      <c r="D80" s="182"/>
      <c r="E80" s="182"/>
      <c r="F80" s="182"/>
      <c r="G80" s="11">
        <v>72</v>
      </c>
      <c r="H80" s="18">
        <v>2772641</v>
      </c>
      <c r="I80" s="18">
        <v>2772641</v>
      </c>
    </row>
    <row r="81" spans="1:9" ht="12.75" customHeight="1" x14ac:dyDescent="0.2">
      <c r="A81" s="182" t="s">
        <v>66</v>
      </c>
      <c r="B81" s="182"/>
      <c r="C81" s="182"/>
      <c r="D81" s="182"/>
      <c r="E81" s="182"/>
      <c r="F81" s="182"/>
      <c r="G81" s="11">
        <v>73</v>
      </c>
      <c r="H81" s="18">
        <v>-921001</v>
      </c>
      <c r="I81" s="18">
        <v>-921001</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6880988</v>
      </c>
      <c r="I83" s="18">
        <v>6880988</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13101826</v>
      </c>
      <c r="I91" s="120">
        <f>I92-I93</f>
        <v>-641654</v>
      </c>
    </row>
    <row r="92" spans="1:9" ht="12.75" customHeight="1" x14ac:dyDescent="0.2">
      <c r="A92" s="182" t="s">
        <v>72</v>
      </c>
      <c r="B92" s="182"/>
      <c r="C92" s="182"/>
      <c r="D92" s="182"/>
      <c r="E92" s="182"/>
      <c r="F92" s="182"/>
      <c r="G92" s="11">
        <v>84</v>
      </c>
      <c r="H92" s="18">
        <v>13101826</v>
      </c>
      <c r="I92" s="18">
        <v>0</v>
      </c>
    </row>
    <row r="93" spans="1:9" ht="12.75" customHeight="1" x14ac:dyDescent="0.2">
      <c r="A93" s="182" t="s">
        <v>73</v>
      </c>
      <c r="B93" s="182"/>
      <c r="C93" s="182"/>
      <c r="D93" s="182"/>
      <c r="E93" s="182"/>
      <c r="F93" s="182"/>
      <c r="G93" s="11">
        <v>85</v>
      </c>
      <c r="H93" s="18">
        <v>0</v>
      </c>
      <c r="I93" s="18">
        <v>641654</v>
      </c>
    </row>
    <row r="94" spans="1:9" ht="12.75" customHeight="1" x14ac:dyDescent="0.2">
      <c r="A94" s="183" t="s">
        <v>353</v>
      </c>
      <c r="B94" s="183"/>
      <c r="C94" s="183"/>
      <c r="D94" s="183"/>
      <c r="E94" s="183"/>
      <c r="F94" s="183"/>
      <c r="G94" s="12">
        <v>86</v>
      </c>
      <c r="H94" s="120">
        <f>H95-H96</f>
        <v>-13743480</v>
      </c>
      <c r="I94" s="120">
        <f>I95-I96</f>
        <v>1997176</v>
      </c>
    </row>
    <row r="95" spans="1:9" ht="12.75" customHeight="1" x14ac:dyDescent="0.2">
      <c r="A95" s="182" t="s">
        <v>74</v>
      </c>
      <c r="B95" s="182"/>
      <c r="C95" s="182"/>
      <c r="D95" s="182"/>
      <c r="E95" s="182"/>
      <c r="F95" s="182"/>
      <c r="G95" s="11">
        <v>87</v>
      </c>
      <c r="H95" s="18">
        <v>0</v>
      </c>
      <c r="I95" s="18">
        <v>1997176</v>
      </c>
    </row>
    <row r="96" spans="1:9" ht="12.75" customHeight="1" x14ac:dyDescent="0.2">
      <c r="A96" s="182" t="s">
        <v>75</v>
      </c>
      <c r="B96" s="182"/>
      <c r="C96" s="182"/>
      <c r="D96" s="182"/>
      <c r="E96" s="182"/>
      <c r="F96" s="182"/>
      <c r="G96" s="11">
        <v>88</v>
      </c>
      <c r="H96" s="18">
        <v>13743480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408891</v>
      </c>
      <c r="I98" s="120">
        <f>SUM(I99:I104)</f>
        <v>408891</v>
      </c>
    </row>
    <row r="99" spans="1:9" ht="12.75" customHeight="1" x14ac:dyDescent="0.2">
      <c r="A99" s="182" t="s">
        <v>77</v>
      </c>
      <c r="B99" s="182"/>
      <c r="C99" s="182"/>
      <c r="D99" s="182"/>
      <c r="E99" s="182"/>
      <c r="F99" s="182"/>
      <c r="G99" s="11">
        <v>91</v>
      </c>
      <c r="H99" s="18">
        <v>238220</v>
      </c>
      <c r="I99" s="18">
        <v>238220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170671</v>
      </c>
      <c r="I104" s="18">
        <v>170671</v>
      </c>
    </row>
    <row r="105" spans="1:9" ht="12.75" customHeight="1" x14ac:dyDescent="0.2">
      <c r="A105" s="184" t="s">
        <v>356</v>
      </c>
      <c r="B105" s="184"/>
      <c r="C105" s="184"/>
      <c r="D105" s="184"/>
      <c r="E105" s="184"/>
      <c r="F105" s="184"/>
      <c r="G105" s="12">
        <v>97</v>
      </c>
      <c r="H105" s="120">
        <f>SUM(H106:H116)</f>
        <v>22330796</v>
      </c>
      <c r="I105" s="120">
        <f>SUM(I106:I116)</f>
        <v>25604395</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21225728</v>
      </c>
      <c r="I111" s="18">
        <v>24821418</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1105068</v>
      </c>
      <c r="I115" s="18">
        <v>782977</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35146083</v>
      </c>
      <c r="I117" s="120">
        <f>SUM(I118:I131)</f>
        <v>36860166</v>
      </c>
    </row>
    <row r="118" spans="1:9" ht="12.75" customHeight="1" x14ac:dyDescent="0.2">
      <c r="A118" s="182" t="s">
        <v>83</v>
      </c>
      <c r="B118" s="182"/>
      <c r="C118" s="182"/>
      <c r="D118" s="182"/>
      <c r="E118" s="182"/>
      <c r="F118" s="182"/>
      <c r="G118" s="11">
        <v>110</v>
      </c>
      <c r="H118" s="18">
        <v>1415165</v>
      </c>
      <c r="I118" s="18">
        <v>1012995</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2507562</v>
      </c>
      <c r="I122" s="18">
        <v>2507479</v>
      </c>
    </row>
    <row r="123" spans="1:9" ht="12.75" customHeight="1" x14ac:dyDescent="0.2">
      <c r="A123" s="182" t="s">
        <v>88</v>
      </c>
      <c r="B123" s="182"/>
      <c r="C123" s="182"/>
      <c r="D123" s="182"/>
      <c r="E123" s="182"/>
      <c r="F123" s="182"/>
      <c r="G123" s="11">
        <v>115</v>
      </c>
      <c r="H123" s="18">
        <v>12266700</v>
      </c>
      <c r="I123" s="18">
        <v>12646262</v>
      </c>
    </row>
    <row r="124" spans="1:9" ht="12.75" customHeight="1" x14ac:dyDescent="0.2">
      <c r="A124" s="182" t="s">
        <v>89</v>
      </c>
      <c r="B124" s="182"/>
      <c r="C124" s="182"/>
      <c r="D124" s="182"/>
      <c r="E124" s="182"/>
      <c r="F124" s="182"/>
      <c r="G124" s="11">
        <v>116</v>
      </c>
      <c r="H124" s="18">
        <v>3381065</v>
      </c>
      <c r="I124" s="18">
        <v>4743826</v>
      </c>
    </row>
    <row r="125" spans="1:9" ht="12.75" customHeight="1" x14ac:dyDescent="0.2">
      <c r="A125" s="182" t="s">
        <v>90</v>
      </c>
      <c r="B125" s="182"/>
      <c r="C125" s="182"/>
      <c r="D125" s="182"/>
      <c r="E125" s="182"/>
      <c r="F125" s="182"/>
      <c r="G125" s="11">
        <v>117</v>
      </c>
      <c r="H125" s="18">
        <v>11864676</v>
      </c>
      <c r="I125" s="18">
        <v>12364289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1165515</v>
      </c>
      <c r="I127" s="18">
        <v>1250452</v>
      </c>
    </row>
    <row r="128" spans="1:9" x14ac:dyDescent="0.2">
      <c r="A128" s="182" t="s">
        <v>95</v>
      </c>
      <c r="B128" s="182"/>
      <c r="C128" s="182"/>
      <c r="D128" s="182"/>
      <c r="E128" s="182"/>
      <c r="F128" s="182"/>
      <c r="G128" s="11">
        <v>120</v>
      </c>
      <c r="H128" s="18">
        <v>586493</v>
      </c>
      <c r="I128" s="18">
        <v>752002</v>
      </c>
    </row>
    <row r="129" spans="1:9" x14ac:dyDescent="0.2">
      <c r="A129" s="182" t="s">
        <v>96</v>
      </c>
      <c r="B129" s="182"/>
      <c r="C129" s="182"/>
      <c r="D129" s="182"/>
      <c r="E129" s="182"/>
      <c r="F129" s="182"/>
      <c r="G129" s="11">
        <v>121</v>
      </c>
      <c r="H129" s="18">
        <v>27819</v>
      </c>
      <c r="I129" s="18">
        <v>26264</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1931088</v>
      </c>
      <c r="I131" s="18">
        <v>1556597</v>
      </c>
    </row>
    <row r="132" spans="1:9" ht="22.15" customHeight="1" x14ac:dyDescent="0.2">
      <c r="A132" s="198" t="s">
        <v>99</v>
      </c>
      <c r="B132" s="198"/>
      <c r="C132" s="198"/>
      <c r="D132" s="198"/>
      <c r="E132" s="198"/>
      <c r="F132" s="198"/>
      <c r="G132" s="11">
        <v>124</v>
      </c>
      <c r="H132" s="18">
        <v>1498723</v>
      </c>
      <c r="I132" s="18">
        <v>260067</v>
      </c>
    </row>
    <row r="133" spans="1:9" ht="12.75" customHeight="1" x14ac:dyDescent="0.2">
      <c r="A133" s="184" t="s">
        <v>358</v>
      </c>
      <c r="B133" s="184"/>
      <c r="C133" s="184"/>
      <c r="D133" s="184"/>
      <c r="E133" s="184"/>
      <c r="F133" s="184"/>
      <c r="G133" s="12">
        <v>125</v>
      </c>
      <c r="H133" s="120">
        <f>H75+H98+H105+H117+H132</f>
        <v>149429219</v>
      </c>
      <c r="I133" s="120">
        <f>I75+I98+I105+I117+I132</f>
        <v>155175421</v>
      </c>
    </row>
    <row r="134" spans="1:9" x14ac:dyDescent="0.2">
      <c r="A134" s="198" t="s">
        <v>100</v>
      </c>
      <c r="B134" s="198"/>
      <c r="C134" s="198"/>
      <c r="D134" s="198"/>
      <c r="E134" s="198"/>
      <c r="F134" s="198"/>
      <c r="G134" s="11">
        <v>126</v>
      </c>
      <c r="H134" s="18">
        <v>11490602</v>
      </c>
      <c r="I134" s="18">
        <v>10241203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465</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463</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42102974</v>
      </c>
      <c r="I8" s="52">
        <f>SUM(I9:I13)</f>
        <v>18656526</v>
      </c>
      <c r="J8" s="52">
        <f>SUM(J9:J13)</f>
        <v>49592783</v>
      </c>
      <c r="K8" s="52">
        <f>SUM(K9:K13)</f>
        <v>24224840</v>
      </c>
    </row>
    <row r="9" spans="1:11" ht="12.75" customHeight="1" x14ac:dyDescent="0.2">
      <c r="A9" s="182" t="s">
        <v>115</v>
      </c>
      <c r="B9" s="182"/>
      <c r="C9" s="182"/>
      <c r="D9" s="182"/>
      <c r="E9" s="182"/>
      <c r="F9" s="182"/>
      <c r="G9" s="11">
        <v>2</v>
      </c>
      <c r="H9" s="53">
        <v>2590612</v>
      </c>
      <c r="I9" s="53">
        <v>853349</v>
      </c>
      <c r="J9" s="53">
        <v>2144430</v>
      </c>
      <c r="K9" s="53">
        <v>1124678</v>
      </c>
    </row>
    <row r="10" spans="1:11" ht="12.75" customHeight="1" x14ac:dyDescent="0.2">
      <c r="A10" s="182" t="s">
        <v>116</v>
      </c>
      <c r="B10" s="182"/>
      <c r="C10" s="182"/>
      <c r="D10" s="182"/>
      <c r="E10" s="182"/>
      <c r="F10" s="182"/>
      <c r="G10" s="11">
        <v>3</v>
      </c>
      <c r="H10" s="53">
        <v>38815163</v>
      </c>
      <c r="I10" s="53">
        <v>17491597</v>
      </c>
      <c r="J10" s="53">
        <v>44095713</v>
      </c>
      <c r="K10" s="53">
        <v>22006795</v>
      </c>
    </row>
    <row r="11" spans="1:11" ht="12.75" customHeight="1" x14ac:dyDescent="0.2">
      <c r="A11" s="182" t="s">
        <v>117</v>
      </c>
      <c r="B11" s="182"/>
      <c r="C11" s="182"/>
      <c r="D11" s="182"/>
      <c r="E11" s="182"/>
      <c r="F11" s="182"/>
      <c r="G11" s="11">
        <v>4</v>
      </c>
      <c r="H11" s="53">
        <v>79422</v>
      </c>
      <c r="I11" s="53">
        <v>17046</v>
      </c>
      <c r="J11" s="53">
        <v>24240</v>
      </c>
      <c r="K11" s="53">
        <v>5207</v>
      </c>
    </row>
    <row r="12" spans="1:11" ht="12.75" customHeight="1" x14ac:dyDescent="0.2">
      <c r="A12" s="182" t="s">
        <v>118</v>
      </c>
      <c r="B12" s="182"/>
      <c r="C12" s="182"/>
      <c r="D12" s="182"/>
      <c r="E12" s="182"/>
      <c r="F12" s="182"/>
      <c r="G12" s="11">
        <v>5</v>
      </c>
      <c r="H12" s="53">
        <v>90085</v>
      </c>
      <c r="I12" s="53">
        <v>56715</v>
      </c>
      <c r="J12" s="53">
        <v>101713</v>
      </c>
      <c r="K12" s="53">
        <v>54333</v>
      </c>
    </row>
    <row r="13" spans="1:11" ht="12.75" customHeight="1" x14ac:dyDescent="0.2">
      <c r="A13" s="182" t="s">
        <v>119</v>
      </c>
      <c r="B13" s="182"/>
      <c r="C13" s="182"/>
      <c r="D13" s="182"/>
      <c r="E13" s="182"/>
      <c r="F13" s="182"/>
      <c r="G13" s="11">
        <v>6</v>
      </c>
      <c r="H13" s="53">
        <v>527692</v>
      </c>
      <c r="I13" s="53">
        <v>237819</v>
      </c>
      <c r="J13" s="53">
        <v>3226687</v>
      </c>
      <c r="K13" s="53">
        <v>1033827</v>
      </c>
    </row>
    <row r="14" spans="1:11" ht="12.75" customHeight="1" x14ac:dyDescent="0.2">
      <c r="A14" s="216" t="s">
        <v>360</v>
      </c>
      <c r="B14" s="216"/>
      <c r="C14" s="216"/>
      <c r="D14" s="216"/>
      <c r="E14" s="216"/>
      <c r="F14" s="216"/>
      <c r="G14" s="12">
        <v>7</v>
      </c>
      <c r="H14" s="52">
        <f>H15+H16+H20+H24+H25+H26+H29+H36</f>
        <v>44230446</v>
      </c>
      <c r="I14" s="52">
        <f>I15+I16+I20+I24+I25+I26+I29+I36</f>
        <v>21293374</v>
      </c>
      <c r="J14" s="52">
        <f>J15+J16+J20+J24+J25+J26+J29+J36</f>
        <v>50086525</v>
      </c>
      <c r="K14" s="52">
        <f>K15+K16+K20+K24+K25+K26+K29+K36</f>
        <v>24987608</v>
      </c>
    </row>
    <row r="15" spans="1:11" ht="12.75" customHeight="1" x14ac:dyDescent="0.2">
      <c r="A15" s="182" t="s">
        <v>104</v>
      </c>
      <c r="B15" s="182"/>
      <c r="C15" s="182"/>
      <c r="D15" s="182"/>
      <c r="E15" s="182"/>
      <c r="F15" s="182"/>
      <c r="G15" s="11">
        <v>8</v>
      </c>
      <c r="H15" s="53">
        <v>-156181</v>
      </c>
      <c r="I15" s="53">
        <v>-15934</v>
      </c>
      <c r="J15" s="53">
        <v>457213</v>
      </c>
      <c r="K15" s="53">
        <v>227685</v>
      </c>
    </row>
    <row r="16" spans="1:11" ht="12.75" customHeight="1" x14ac:dyDescent="0.2">
      <c r="A16" s="183" t="s">
        <v>440</v>
      </c>
      <c r="B16" s="183"/>
      <c r="C16" s="183"/>
      <c r="D16" s="183"/>
      <c r="E16" s="183"/>
      <c r="F16" s="183"/>
      <c r="G16" s="12">
        <v>9</v>
      </c>
      <c r="H16" s="52">
        <f>SUM(H17:H19)</f>
        <v>29553182</v>
      </c>
      <c r="I16" s="52">
        <f>SUM(I17:I19)</f>
        <v>13975197</v>
      </c>
      <c r="J16" s="52">
        <f>SUM(J17:J19)</f>
        <v>33734868</v>
      </c>
      <c r="K16" s="52">
        <f>SUM(K17:K19)</f>
        <v>16860994</v>
      </c>
    </row>
    <row r="17" spans="1:11" ht="12.75" customHeight="1" x14ac:dyDescent="0.2">
      <c r="A17" s="217" t="s">
        <v>120</v>
      </c>
      <c r="B17" s="217"/>
      <c r="C17" s="217"/>
      <c r="D17" s="217"/>
      <c r="E17" s="217"/>
      <c r="F17" s="217"/>
      <c r="G17" s="11">
        <v>10</v>
      </c>
      <c r="H17" s="53">
        <v>20058433</v>
      </c>
      <c r="I17" s="53">
        <v>9131006</v>
      </c>
      <c r="J17" s="53">
        <v>23165977</v>
      </c>
      <c r="K17" s="53">
        <v>11157453</v>
      </c>
    </row>
    <row r="18" spans="1:11" ht="12.75" customHeight="1" x14ac:dyDescent="0.2">
      <c r="A18" s="217" t="s">
        <v>121</v>
      </c>
      <c r="B18" s="217"/>
      <c r="C18" s="217"/>
      <c r="D18" s="217"/>
      <c r="E18" s="217"/>
      <c r="F18" s="217"/>
      <c r="G18" s="11">
        <v>11</v>
      </c>
      <c r="H18" s="53">
        <v>5556743</v>
      </c>
      <c r="I18" s="53">
        <v>2599481</v>
      </c>
      <c r="J18" s="53">
        <v>6264943</v>
      </c>
      <c r="K18" s="53">
        <v>3331732</v>
      </c>
    </row>
    <row r="19" spans="1:11" ht="12.75" customHeight="1" x14ac:dyDescent="0.2">
      <c r="A19" s="217" t="s">
        <v>122</v>
      </c>
      <c r="B19" s="217"/>
      <c r="C19" s="217"/>
      <c r="D19" s="217"/>
      <c r="E19" s="217"/>
      <c r="F19" s="217"/>
      <c r="G19" s="11">
        <v>12</v>
      </c>
      <c r="H19" s="53">
        <v>3938006</v>
      </c>
      <c r="I19" s="53">
        <v>2244710</v>
      </c>
      <c r="J19" s="53">
        <v>4303948</v>
      </c>
      <c r="K19" s="53">
        <v>2371809</v>
      </c>
    </row>
    <row r="20" spans="1:11" ht="12.75" customHeight="1" x14ac:dyDescent="0.2">
      <c r="A20" s="183" t="s">
        <v>441</v>
      </c>
      <c r="B20" s="183"/>
      <c r="C20" s="183"/>
      <c r="D20" s="183"/>
      <c r="E20" s="183"/>
      <c r="F20" s="183"/>
      <c r="G20" s="12">
        <v>13</v>
      </c>
      <c r="H20" s="52">
        <f>SUM(H21:H23)</f>
        <v>8735985</v>
      </c>
      <c r="I20" s="52">
        <f>SUM(I21:I23)</f>
        <v>4313672</v>
      </c>
      <c r="J20" s="52">
        <f>SUM(J21:J23)</f>
        <v>10222817</v>
      </c>
      <c r="K20" s="52">
        <f>SUM(K21:K23)</f>
        <v>5319385</v>
      </c>
    </row>
    <row r="21" spans="1:11" ht="12.75" customHeight="1" x14ac:dyDescent="0.2">
      <c r="A21" s="217" t="s">
        <v>105</v>
      </c>
      <c r="B21" s="217"/>
      <c r="C21" s="217"/>
      <c r="D21" s="217"/>
      <c r="E21" s="217"/>
      <c r="F21" s="217"/>
      <c r="G21" s="11">
        <v>14</v>
      </c>
      <c r="H21" s="53">
        <v>5614548</v>
      </c>
      <c r="I21" s="53">
        <v>2782664</v>
      </c>
      <c r="J21" s="53">
        <v>6389663</v>
      </c>
      <c r="K21" s="53">
        <v>3314011</v>
      </c>
    </row>
    <row r="22" spans="1:11" ht="12.75" customHeight="1" x14ac:dyDescent="0.2">
      <c r="A22" s="217" t="s">
        <v>106</v>
      </c>
      <c r="B22" s="217"/>
      <c r="C22" s="217"/>
      <c r="D22" s="217"/>
      <c r="E22" s="217"/>
      <c r="F22" s="217"/>
      <c r="G22" s="11">
        <v>15</v>
      </c>
      <c r="H22" s="53">
        <v>1971235</v>
      </c>
      <c r="I22" s="53">
        <v>970291</v>
      </c>
      <c r="J22" s="53">
        <v>2514351</v>
      </c>
      <c r="K22" s="53">
        <v>1316944</v>
      </c>
    </row>
    <row r="23" spans="1:11" ht="12.75" customHeight="1" x14ac:dyDescent="0.2">
      <c r="A23" s="217" t="s">
        <v>107</v>
      </c>
      <c r="B23" s="217"/>
      <c r="C23" s="217"/>
      <c r="D23" s="217"/>
      <c r="E23" s="217"/>
      <c r="F23" s="217"/>
      <c r="G23" s="11">
        <v>16</v>
      </c>
      <c r="H23" s="53">
        <v>1150202</v>
      </c>
      <c r="I23" s="53">
        <v>560717</v>
      </c>
      <c r="J23" s="53">
        <v>1318803</v>
      </c>
      <c r="K23" s="53">
        <v>688430</v>
      </c>
    </row>
    <row r="24" spans="1:11" ht="12.75" customHeight="1" x14ac:dyDescent="0.2">
      <c r="A24" s="182" t="s">
        <v>108</v>
      </c>
      <c r="B24" s="182"/>
      <c r="C24" s="182"/>
      <c r="D24" s="182"/>
      <c r="E24" s="182"/>
      <c r="F24" s="182"/>
      <c r="G24" s="11">
        <v>17</v>
      </c>
      <c r="H24" s="53">
        <v>4525724</v>
      </c>
      <c r="I24" s="53">
        <v>2287416</v>
      </c>
      <c r="J24" s="53">
        <v>3648799</v>
      </c>
      <c r="K24" s="53">
        <v>1709497</v>
      </c>
    </row>
    <row r="25" spans="1:11" ht="12.75" customHeight="1" x14ac:dyDescent="0.2">
      <c r="A25" s="182" t="s">
        <v>109</v>
      </c>
      <c r="B25" s="182"/>
      <c r="C25" s="182"/>
      <c r="D25" s="182"/>
      <c r="E25" s="182"/>
      <c r="F25" s="182"/>
      <c r="G25" s="11">
        <v>18</v>
      </c>
      <c r="H25" s="53">
        <v>1458695</v>
      </c>
      <c r="I25" s="53">
        <v>700051</v>
      </c>
      <c r="J25" s="53">
        <v>1873171</v>
      </c>
      <c r="K25" s="53">
        <v>772432</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113041</v>
      </c>
      <c r="I36" s="53">
        <v>32972</v>
      </c>
      <c r="J36" s="53">
        <v>149657</v>
      </c>
      <c r="K36" s="53">
        <v>97615</v>
      </c>
    </row>
    <row r="37" spans="1:11" ht="12.75" customHeight="1" x14ac:dyDescent="0.2">
      <c r="A37" s="216" t="s">
        <v>361</v>
      </c>
      <c r="B37" s="216"/>
      <c r="C37" s="216"/>
      <c r="D37" s="216"/>
      <c r="E37" s="216"/>
      <c r="F37" s="216"/>
      <c r="G37" s="12">
        <v>30</v>
      </c>
      <c r="H37" s="52">
        <f>SUM(H38:H47)</f>
        <v>1251457</v>
      </c>
      <c r="I37" s="52">
        <f>SUM(I38:I47)</f>
        <v>733971</v>
      </c>
      <c r="J37" s="52">
        <f>SUM(J38:J47)</f>
        <v>2672886</v>
      </c>
      <c r="K37" s="52">
        <f>SUM(K38:K47)</f>
        <v>2579879</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1014594</v>
      </c>
      <c r="I39" s="53">
        <v>1014594</v>
      </c>
      <c r="J39" s="53">
        <v>2483529</v>
      </c>
      <c r="K39" s="53">
        <v>2483529</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203577</v>
      </c>
      <c r="I41" s="53">
        <v>102462</v>
      </c>
      <c r="J41" s="53">
        <v>188857</v>
      </c>
      <c r="K41" s="53">
        <v>95853</v>
      </c>
    </row>
    <row r="42" spans="1:11" ht="25.15" customHeight="1" x14ac:dyDescent="0.2">
      <c r="A42" s="182" t="s">
        <v>135</v>
      </c>
      <c r="B42" s="182"/>
      <c r="C42" s="182"/>
      <c r="D42" s="182"/>
      <c r="E42" s="182"/>
      <c r="F42" s="182"/>
      <c r="G42" s="11">
        <v>35</v>
      </c>
      <c r="H42" s="53">
        <v>33253</v>
      </c>
      <c r="I42" s="53">
        <v>-272335</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33</v>
      </c>
      <c r="I44" s="53">
        <v>12</v>
      </c>
      <c r="J44" s="53">
        <v>44</v>
      </c>
      <c r="K44" s="53">
        <v>41</v>
      </c>
    </row>
    <row r="45" spans="1:11" ht="12.75" customHeight="1" x14ac:dyDescent="0.2">
      <c r="A45" s="182" t="s">
        <v>138</v>
      </c>
      <c r="B45" s="182"/>
      <c r="C45" s="182"/>
      <c r="D45" s="182"/>
      <c r="E45" s="182"/>
      <c r="F45" s="182"/>
      <c r="G45" s="11">
        <v>38</v>
      </c>
      <c r="H45" s="53">
        <v>0</v>
      </c>
      <c r="I45" s="53">
        <v>-110762</v>
      </c>
      <c r="J45" s="53">
        <v>456</v>
      </c>
      <c r="K45" s="53">
        <v>456</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10168383</v>
      </c>
      <c r="I48" s="52">
        <f>SUM(I49:I55)</f>
        <v>9672614</v>
      </c>
      <c r="J48" s="52">
        <f>SUM(J49:J55)</f>
        <v>236007</v>
      </c>
      <c r="K48" s="52">
        <f>SUM(K49:K55)</f>
        <v>137523</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-103546</v>
      </c>
      <c r="J50" s="53">
        <v>0</v>
      </c>
      <c r="K50" s="53">
        <v>0</v>
      </c>
    </row>
    <row r="51" spans="1:11" ht="12.75" customHeight="1" x14ac:dyDescent="0.2">
      <c r="A51" s="220" t="s">
        <v>143</v>
      </c>
      <c r="B51" s="220"/>
      <c r="C51" s="220"/>
      <c r="D51" s="220"/>
      <c r="E51" s="220"/>
      <c r="F51" s="220"/>
      <c r="G51" s="11">
        <v>44</v>
      </c>
      <c r="H51" s="53">
        <v>200621</v>
      </c>
      <c r="I51" s="53">
        <v>96483</v>
      </c>
      <c r="J51" s="53">
        <v>236007</v>
      </c>
      <c r="K51" s="53">
        <v>137523</v>
      </c>
    </row>
    <row r="52" spans="1:11" ht="12.75" customHeight="1" x14ac:dyDescent="0.2">
      <c r="A52" s="220" t="s">
        <v>144</v>
      </c>
      <c r="B52" s="220"/>
      <c r="C52" s="220"/>
      <c r="D52" s="220"/>
      <c r="E52" s="220"/>
      <c r="F52" s="220"/>
      <c r="G52" s="11">
        <v>45</v>
      </c>
      <c r="H52" s="53">
        <v>13551</v>
      </c>
      <c r="I52" s="53">
        <v>-274534</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9954211</v>
      </c>
      <c r="I54" s="53">
        <v>9954211</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43354431</v>
      </c>
      <c r="I60" s="52">
        <f t="shared" ref="I60:K60" si="0">I8+I37+I56+I57</f>
        <v>19390497</v>
      </c>
      <c r="J60" s="52">
        <f t="shared" si="0"/>
        <v>52265669</v>
      </c>
      <c r="K60" s="52">
        <f t="shared" si="0"/>
        <v>26804719</v>
      </c>
    </row>
    <row r="61" spans="1:11" ht="12.75" customHeight="1" x14ac:dyDescent="0.2">
      <c r="A61" s="216" t="s">
        <v>364</v>
      </c>
      <c r="B61" s="216"/>
      <c r="C61" s="216"/>
      <c r="D61" s="216"/>
      <c r="E61" s="216"/>
      <c r="F61" s="216"/>
      <c r="G61" s="12">
        <v>54</v>
      </c>
      <c r="H61" s="52">
        <f>H14+H48+H58+H59</f>
        <v>54398829</v>
      </c>
      <c r="I61" s="52">
        <f t="shared" ref="I61:K61" si="1">I14+I48+I58+I59</f>
        <v>30965988</v>
      </c>
      <c r="J61" s="52">
        <f t="shared" si="1"/>
        <v>50322532</v>
      </c>
      <c r="K61" s="52">
        <f t="shared" si="1"/>
        <v>25125131</v>
      </c>
    </row>
    <row r="62" spans="1:11" ht="12.75" customHeight="1" x14ac:dyDescent="0.2">
      <c r="A62" s="216" t="s">
        <v>365</v>
      </c>
      <c r="B62" s="216"/>
      <c r="C62" s="216"/>
      <c r="D62" s="216"/>
      <c r="E62" s="216"/>
      <c r="F62" s="216"/>
      <c r="G62" s="12">
        <v>55</v>
      </c>
      <c r="H62" s="52">
        <f>H60-H61</f>
        <v>-11044398</v>
      </c>
      <c r="I62" s="52">
        <f t="shared" ref="I62:K62" si="2">I60-I61</f>
        <v>-11575491</v>
      </c>
      <c r="J62" s="52">
        <f t="shared" si="2"/>
        <v>1943137</v>
      </c>
      <c r="K62" s="52">
        <f t="shared" si="2"/>
        <v>1679588</v>
      </c>
    </row>
    <row r="63" spans="1:11" ht="12.75" customHeight="1" x14ac:dyDescent="0.2">
      <c r="A63" s="221" t="s">
        <v>366</v>
      </c>
      <c r="B63" s="221"/>
      <c r="C63" s="221"/>
      <c r="D63" s="221"/>
      <c r="E63" s="221"/>
      <c r="F63" s="221"/>
      <c r="G63" s="12">
        <v>56</v>
      </c>
      <c r="H63" s="52">
        <f>+IF((H60-H61)&gt;0,(H60-H61),0)</f>
        <v>0</v>
      </c>
      <c r="I63" s="52">
        <f t="shared" ref="I63:K63" si="3">+IF((I60-I61)&gt;0,(I60-I61),0)</f>
        <v>0</v>
      </c>
      <c r="J63" s="52">
        <f t="shared" si="3"/>
        <v>1943137</v>
      </c>
      <c r="K63" s="52">
        <f t="shared" si="3"/>
        <v>1679588</v>
      </c>
    </row>
    <row r="64" spans="1:11" ht="12.75" customHeight="1" x14ac:dyDescent="0.2">
      <c r="A64" s="221" t="s">
        <v>367</v>
      </c>
      <c r="B64" s="221"/>
      <c r="C64" s="221"/>
      <c r="D64" s="221"/>
      <c r="E64" s="221"/>
      <c r="F64" s="221"/>
      <c r="G64" s="12">
        <v>57</v>
      </c>
      <c r="H64" s="52">
        <f>+IF((H60-H61)&lt;0,(H60-H61),0)</f>
        <v>-11044398</v>
      </c>
      <c r="I64" s="52">
        <f t="shared" ref="I64:K64" si="4">+IF((I60-I61)&lt;0,(I60-I61),0)</f>
        <v>-11575491</v>
      </c>
      <c r="J64" s="52">
        <f t="shared" si="4"/>
        <v>0</v>
      </c>
      <c r="K64" s="52">
        <f t="shared" si="4"/>
        <v>0</v>
      </c>
    </row>
    <row r="65" spans="1:11" ht="12.75" customHeight="1" x14ac:dyDescent="0.2">
      <c r="A65" s="222" t="s">
        <v>111</v>
      </c>
      <c r="B65" s="222"/>
      <c r="C65" s="222"/>
      <c r="D65" s="222"/>
      <c r="E65" s="222"/>
      <c r="F65" s="222"/>
      <c r="G65" s="11">
        <v>58</v>
      </c>
      <c r="H65" s="53">
        <v>-267171</v>
      </c>
      <c r="I65" s="53">
        <v>-267171</v>
      </c>
      <c r="J65" s="53">
        <v>-54039</v>
      </c>
      <c r="K65" s="53">
        <v>-106759</v>
      </c>
    </row>
    <row r="66" spans="1:11" ht="12.75" customHeight="1" x14ac:dyDescent="0.2">
      <c r="A66" s="216" t="s">
        <v>368</v>
      </c>
      <c r="B66" s="216"/>
      <c r="C66" s="216"/>
      <c r="D66" s="216"/>
      <c r="E66" s="216"/>
      <c r="F66" s="216"/>
      <c r="G66" s="12">
        <v>59</v>
      </c>
      <c r="H66" s="52">
        <f>H62-H65</f>
        <v>-10777227</v>
      </c>
      <c r="I66" s="52">
        <f t="shared" ref="I66:K66" si="5">I62-I65</f>
        <v>-11308320</v>
      </c>
      <c r="J66" s="52">
        <f t="shared" si="5"/>
        <v>1997176</v>
      </c>
      <c r="K66" s="52">
        <f t="shared" si="5"/>
        <v>1786347</v>
      </c>
    </row>
    <row r="67" spans="1:11" ht="12.75" customHeight="1" x14ac:dyDescent="0.2">
      <c r="A67" s="221" t="s">
        <v>369</v>
      </c>
      <c r="B67" s="221"/>
      <c r="C67" s="221"/>
      <c r="D67" s="221"/>
      <c r="E67" s="221"/>
      <c r="F67" s="221"/>
      <c r="G67" s="12">
        <v>60</v>
      </c>
      <c r="H67" s="52">
        <f>+IF((H62-H65)&gt;0,(H62-H65),0)</f>
        <v>0</v>
      </c>
      <c r="I67" s="52">
        <f t="shared" ref="I67:K67" si="6">+IF((I62-I65)&gt;0,(I62-I65),0)</f>
        <v>0</v>
      </c>
      <c r="J67" s="52">
        <f t="shared" si="6"/>
        <v>1997176</v>
      </c>
      <c r="K67" s="52">
        <f t="shared" si="6"/>
        <v>1786347</v>
      </c>
    </row>
    <row r="68" spans="1:11" ht="12.75" customHeight="1" x14ac:dyDescent="0.2">
      <c r="A68" s="221" t="s">
        <v>370</v>
      </c>
      <c r="B68" s="221"/>
      <c r="C68" s="221"/>
      <c r="D68" s="221"/>
      <c r="E68" s="221"/>
      <c r="F68" s="221"/>
      <c r="G68" s="12">
        <v>61</v>
      </c>
      <c r="H68" s="52">
        <f>+IF((H62-H65)&lt;0,(H62-H65),0)</f>
        <v>-10777227</v>
      </c>
      <c r="I68" s="52">
        <f t="shared" ref="I68:K68" si="7">+IF((I62-I65)&lt;0,(I62-I65),0)</f>
        <v>-11308320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-10777227</v>
      </c>
      <c r="I89" s="56">
        <v>-11308320</v>
      </c>
      <c r="J89" s="56">
        <v>1997176</v>
      </c>
      <c r="K89" s="56">
        <v>1786347</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-10777227</v>
      </c>
      <c r="I109" s="55">
        <f>I89+I108</f>
        <v>-11308320</v>
      </c>
      <c r="J109" s="55">
        <f t="shared" ref="J109:K109" si="12">J89+J108</f>
        <v>1997176</v>
      </c>
      <c r="K109" s="55">
        <f t="shared" si="12"/>
        <v>1786347</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466</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463</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-11044398</v>
      </c>
      <c r="I8" s="68">
        <v>1943136</v>
      </c>
    </row>
    <row r="9" spans="1:9" ht="12.75" customHeight="1" x14ac:dyDescent="0.2">
      <c r="A9" s="240" t="s">
        <v>171</v>
      </c>
      <c r="B9" s="240"/>
      <c r="C9" s="240"/>
      <c r="D9" s="240"/>
      <c r="E9" s="240"/>
      <c r="F9" s="240"/>
      <c r="G9" s="69">
        <v>2</v>
      </c>
      <c r="H9" s="70">
        <f>H10+H11+H12+H13+H14+H15+H16+H17</f>
        <v>13678201</v>
      </c>
      <c r="I9" s="70">
        <f>I10+I11+I12+I13+I14+I15+I16+I17</f>
        <v>-2108529</v>
      </c>
    </row>
    <row r="10" spans="1:9" ht="12.75" customHeight="1" x14ac:dyDescent="0.2">
      <c r="A10" s="217" t="s">
        <v>172</v>
      </c>
      <c r="B10" s="217"/>
      <c r="C10" s="217"/>
      <c r="D10" s="217"/>
      <c r="E10" s="217"/>
      <c r="F10" s="217"/>
      <c r="G10" s="67">
        <v>3</v>
      </c>
      <c r="H10" s="68">
        <v>4525724</v>
      </c>
      <c r="I10" s="68">
        <v>3648799</v>
      </c>
    </row>
    <row r="11" spans="1:9" ht="22.15" customHeight="1" x14ac:dyDescent="0.2">
      <c r="A11" s="217" t="s">
        <v>173</v>
      </c>
      <c r="B11" s="217"/>
      <c r="C11" s="217"/>
      <c r="D11" s="217"/>
      <c r="E11" s="217"/>
      <c r="F11" s="217"/>
      <c r="G11" s="67">
        <v>4</v>
      </c>
      <c r="H11" s="68">
        <v>14713</v>
      </c>
      <c r="I11" s="68">
        <v>-2363690</v>
      </c>
    </row>
    <row r="12" spans="1:9" ht="23.45" customHeight="1" x14ac:dyDescent="0.2">
      <c r="A12" s="217" t="s">
        <v>174</v>
      </c>
      <c r="B12" s="217"/>
      <c r="C12" s="217"/>
      <c r="D12" s="217"/>
      <c r="E12" s="217"/>
      <c r="F12" s="217"/>
      <c r="G12" s="67">
        <v>5</v>
      </c>
      <c r="H12" s="68">
        <v>9954211</v>
      </c>
      <c r="I12" s="68">
        <v>0</v>
      </c>
    </row>
    <row r="13" spans="1:9" ht="12.75" customHeight="1" x14ac:dyDescent="0.2">
      <c r="A13" s="217" t="s">
        <v>175</v>
      </c>
      <c r="B13" s="217"/>
      <c r="C13" s="217"/>
      <c r="D13" s="217"/>
      <c r="E13" s="217"/>
      <c r="F13" s="217"/>
      <c r="G13" s="67">
        <v>6</v>
      </c>
      <c r="H13" s="68">
        <v>-1218204</v>
      </c>
      <c r="I13" s="68">
        <v>-2672430</v>
      </c>
    </row>
    <row r="14" spans="1:9" ht="12.75" customHeight="1" x14ac:dyDescent="0.2">
      <c r="A14" s="217" t="s">
        <v>176</v>
      </c>
      <c r="B14" s="217"/>
      <c r="C14" s="217"/>
      <c r="D14" s="217"/>
      <c r="E14" s="217"/>
      <c r="F14" s="217"/>
      <c r="G14" s="67">
        <v>7</v>
      </c>
      <c r="H14" s="68">
        <v>200621</v>
      </c>
      <c r="I14" s="68">
        <v>236007</v>
      </c>
    </row>
    <row r="15" spans="1:9" ht="12.75" customHeight="1" x14ac:dyDescent="0.2">
      <c r="A15" s="217" t="s">
        <v>177</v>
      </c>
      <c r="B15" s="217"/>
      <c r="C15" s="217"/>
      <c r="D15" s="217"/>
      <c r="E15" s="217"/>
      <c r="F15" s="217"/>
      <c r="G15" s="67">
        <v>8</v>
      </c>
      <c r="H15" s="68">
        <v>0</v>
      </c>
      <c r="I15" s="68">
        <v>-16652</v>
      </c>
    </row>
    <row r="16" spans="1:9" ht="12.75" customHeight="1" x14ac:dyDescent="0.2">
      <c r="A16" s="217" t="s">
        <v>178</v>
      </c>
      <c r="B16" s="217"/>
      <c r="C16" s="217"/>
      <c r="D16" s="217"/>
      <c r="E16" s="217"/>
      <c r="F16" s="217"/>
      <c r="G16" s="67">
        <v>9</v>
      </c>
      <c r="H16" s="68">
        <v>-78750</v>
      </c>
      <c r="I16" s="68">
        <v>440</v>
      </c>
    </row>
    <row r="17" spans="1:9" ht="25.15" customHeight="1" x14ac:dyDescent="0.2">
      <c r="A17" s="217" t="s">
        <v>179</v>
      </c>
      <c r="B17" s="217"/>
      <c r="C17" s="217"/>
      <c r="D17" s="217"/>
      <c r="E17" s="217"/>
      <c r="F17" s="217"/>
      <c r="G17" s="67">
        <v>10</v>
      </c>
      <c r="H17" s="68">
        <v>279886</v>
      </c>
      <c r="I17" s="68">
        <v>-941003</v>
      </c>
    </row>
    <row r="18" spans="1:9" ht="28.15" customHeight="1" x14ac:dyDescent="0.2">
      <c r="A18" s="239" t="s">
        <v>306</v>
      </c>
      <c r="B18" s="239"/>
      <c r="C18" s="239"/>
      <c r="D18" s="239"/>
      <c r="E18" s="239"/>
      <c r="F18" s="239"/>
      <c r="G18" s="69">
        <v>11</v>
      </c>
      <c r="H18" s="70">
        <f>H8+H9</f>
        <v>2633803</v>
      </c>
      <c r="I18" s="70">
        <f>I8+I9</f>
        <v>-165393</v>
      </c>
    </row>
    <row r="19" spans="1:9" ht="12.75" customHeight="1" x14ac:dyDescent="0.2">
      <c r="A19" s="240" t="s">
        <v>180</v>
      </c>
      <c r="B19" s="240"/>
      <c r="C19" s="240"/>
      <c r="D19" s="240"/>
      <c r="E19" s="240"/>
      <c r="F19" s="240"/>
      <c r="G19" s="69">
        <v>12</v>
      </c>
      <c r="H19" s="70">
        <f>H20+H21+H22+H23</f>
        <v>5325887</v>
      </c>
      <c r="I19" s="70">
        <f>I20+I21+I22+I23</f>
        <v>-7462718</v>
      </c>
    </row>
    <row r="20" spans="1:9" ht="12.75" customHeight="1" x14ac:dyDescent="0.2">
      <c r="A20" s="217" t="s">
        <v>181</v>
      </c>
      <c r="B20" s="217"/>
      <c r="C20" s="217"/>
      <c r="D20" s="217"/>
      <c r="E20" s="217"/>
      <c r="F20" s="217"/>
      <c r="G20" s="67">
        <v>13</v>
      </c>
      <c r="H20" s="68">
        <v>-2140660</v>
      </c>
      <c r="I20" s="68">
        <v>2144449</v>
      </c>
    </row>
    <row r="21" spans="1:9" ht="12.75" customHeight="1" x14ac:dyDescent="0.2">
      <c r="A21" s="217" t="s">
        <v>182</v>
      </c>
      <c r="B21" s="217"/>
      <c r="C21" s="217"/>
      <c r="D21" s="217"/>
      <c r="E21" s="217"/>
      <c r="F21" s="217"/>
      <c r="G21" s="67">
        <v>14</v>
      </c>
      <c r="H21" s="68">
        <v>7473401</v>
      </c>
      <c r="I21" s="68">
        <v>-8146950</v>
      </c>
    </row>
    <row r="22" spans="1:9" ht="12.75" customHeight="1" x14ac:dyDescent="0.2">
      <c r="A22" s="217" t="s">
        <v>183</v>
      </c>
      <c r="B22" s="217"/>
      <c r="C22" s="217"/>
      <c r="D22" s="217"/>
      <c r="E22" s="217"/>
      <c r="F22" s="217"/>
      <c r="G22" s="67">
        <v>15</v>
      </c>
      <c r="H22" s="68">
        <v>-6854</v>
      </c>
      <c r="I22" s="68">
        <v>-1460217</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7959690</v>
      </c>
      <c r="I24" s="70">
        <f>I18+I19</f>
        <v>-7628111</v>
      </c>
    </row>
    <row r="25" spans="1:9" ht="12.75" customHeight="1" x14ac:dyDescent="0.2">
      <c r="A25" s="182" t="s">
        <v>186</v>
      </c>
      <c r="B25" s="182"/>
      <c r="C25" s="182"/>
      <c r="D25" s="182"/>
      <c r="E25" s="182"/>
      <c r="F25" s="182"/>
      <c r="G25" s="67">
        <v>18</v>
      </c>
      <c r="H25" s="68">
        <v>-211848</v>
      </c>
      <c r="I25" s="68">
        <v>-202127</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7747842</v>
      </c>
      <c r="I27" s="70">
        <f>I24+I25+I26</f>
        <v>-7830238</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3377370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33</v>
      </c>
      <c r="I31" s="71">
        <v>120729</v>
      </c>
    </row>
    <row r="32" spans="1:9" ht="12.75" customHeight="1" x14ac:dyDescent="0.2">
      <c r="A32" s="182" t="s">
        <v>193</v>
      </c>
      <c r="B32" s="182"/>
      <c r="C32" s="182"/>
      <c r="D32" s="182"/>
      <c r="E32" s="182"/>
      <c r="F32" s="182"/>
      <c r="G32" s="67">
        <v>24</v>
      </c>
      <c r="H32" s="71">
        <v>0</v>
      </c>
      <c r="I32" s="71">
        <v>2483529</v>
      </c>
    </row>
    <row r="33" spans="1:9" ht="12.75" customHeight="1" x14ac:dyDescent="0.2">
      <c r="A33" s="182" t="s">
        <v>194</v>
      </c>
      <c r="B33" s="182"/>
      <c r="C33" s="182"/>
      <c r="D33" s="182"/>
      <c r="E33" s="182"/>
      <c r="F33" s="182"/>
      <c r="G33" s="67">
        <v>25</v>
      </c>
      <c r="H33" s="71">
        <v>0</v>
      </c>
      <c r="I33" s="71">
        <v>228764</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33</v>
      </c>
      <c r="I35" s="72">
        <f>I29+I30+I31+I32+I33+I34</f>
        <v>6210392</v>
      </c>
    </row>
    <row r="36" spans="1:9" ht="22.9" customHeight="1" x14ac:dyDescent="0.2">
      <c r="A36" s="182" t="s">
        <v>197</v>
      </c>
      <c r="B36" s="182"/>
      <c r="C36" s="182"/>
      <c r="D36" s="182"/>
      <c r="E36" s="182"/>
      <c r="F36" s="182"/>
      <c r="G36" s="67">
        <v>28</v>
      </c>
      <c r="H36" s="71">
        <v>-1876106</v>
      </c>
      <c r="I36" s="71">
        <v>-2197055</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-1876106</v>
      </c>
      <c r="I41" s="72">
        <f>I36+I37+I38+I39+I40</f>
        <v>-2197055</v>
      </c>
    </row>
    <row r="42" spans="1:9" ht="29.45" customHeight="1" x14ac:dyDescent="0.2">
      <c r="A42" s="244" t="s">
        <v>203</v>
      </c>
      <c r="B42" s="244"/>
      <c r="C42" s="244"/>
      <c r="D42" s="244"/>
      <c r="E42" s="244"/>
      <c r="F42" s="244"/>
      <c r="G42" s="69">
        <v>34</v>
      </c>
      <c r="H42" s="72">
        <f>H35+H41</f>
        <v>-1876073</v>
      </c>
      <c r="I42" s="72">
        <f>I35+I41</f>
        <v>4013337</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3500500</v>
      </c>
      <c r="I46" s="71">
        <v>7950037</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3500500</v>
      </c>
      <c r="I48" s="72">
        <f>I44+I45+I46+I47</f>
        <v>7950037</v>
      </c>
    </row>
    <row r="49" spans="1:9" ht="24.6" customHeight="1" x14ac:dyDescent="0.2">
      <c r="A49" s="182" t="s">
        <v>305</v>
      </c>
      <c r="B49" s="182"/>
      <c r="C49" s="182"/>
      <c r="D49" s="182"/>
      <c r="E49" s="182"/>
      <c r="F49" s="182"/>
      <c r="G49" s="67">
        <v>40</v>
      </c>
      <c r="H49" s="71">
        <v>-9038777</v>
      </c>
      <c r="I49" s="71">
        <v>-4041688</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-496856</v>
      </c>
      <c r="I51" s="71">
        <v>-420874</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-9535633</v>
      </c>
      <c r="I54" s="72">
        <f>I49+I50+I51+I52+I53</f>
        <v>-4462562</v>
      </c>
    </row>
    <row r="55" spans="1:9" ht="29.45" customHeight="1" x14ac:dyDescent="0.2">
      <c r="A55" s="244" t="s">
        <v>215</v>
      </c>
      <c r="B55" s="244"/>
      <c r="C55" s="244"/>
      <c r="D55" s="244"/>
      <c r="E55" s="244"/>
      <c r="F55" s="244"/>
      <c r="G55" s="69">
        <v>46</v>
      </c>
      <c r="H55" s="72">
        <f>H48+H54</f>
        <v>-6035133</v>
      </c>
      <c r="I55" s="72">
        <f>I48+I54</f>
        <v>3487475</v>
      </c>
    </row>
    <row r="56" spans="1:9" x14ac:dyDescent="0.2">
      <c r="A56" s="182" t="s">
        <v>216</v>
      </c>
      <c r="B56" s="182"/>
      <c r="C56" s="182"/>
      <c r="D56" s="182"/>
      <c r="E56" s="182"/>
      <c r="F56" s="182"/>
      <c r="G56" s="67">
        <v>47</v>
      </c>
      <c r="H56" s="71">
        <v>4562</v>
      </c>
      <c r="I56" s="71">
        <v>-440</v>
      </c>
    </row>
    <row r="57" spans="1:9" ht="26.45" customHeight="1" x14ac:dyDescent="0.2">
      <c r="A57" s="244" t="s">
        <v>217</v>
      </c>
      <c r="B57" s="244"/>
      <c r="C57" s="244"/>
      <c r="D57" s="244"/>
      <c r="E57" s="244"/>
      <c r="F57" s="244"/>
      <c r="G57" s="69">
        <v>48</v>
      </c>
      <c r="H57" s="72">
        <f>H27+H42+H55+H56</f>
        <v>-158802</v>
      </c>
      <c r="I57" s="72">
        <f>I27+I42+I55+I56</f>
        <v>-329866</v>
      </c>
    </row>
    <row r="58" spans="1:9" x14ac:dyDescent="0.2">
      <c r="A58" s="245" t="s">
        <v>218</v>
      </c>
      <c r="B58" s="245"/>
      <c r="C58" s="245"/>
      <c r="D58" s="245"/>
      <c r="E58" s="245"/>
      <c r="F58" s="245"/>
      <c r="G58" s="67">
        <v>49</v>
      </c>
      <c r="H58" s="71">
        <v>1300252</v>
      </c>
      <c r="I58" s="71">
        <v>2378004</v>
      </c>
    </row>
    <row r="59" spans="1:9" ht="31.15" customHeight="1" x14ac:dyDescent="0.2">
      <c r="A59" s="244" t="s">
        <v>219</v>
      </c>
      <c r="B59" s="244"/>
      <c r="C59" s="244"/>
      <c r="D59" s="244"/>
      <c r="E59" s="244"/>
      <c r="F59" s="244"/>
      <c r="G59" s="69">
        <v>50</v>
      </c>
      <c r="H59" s="72">
        <f>H57+H58</f>
        <v>1141450</v>
      </c>
      <c r="I59" s="72">
        <f>I57+I58</f>
        <v>2048138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44927</v>
      </c>
      <c r="F2" s="4" t="s">
        <v>0</v>
      </c>
      <c r="G2" s="9">
        <v>45107</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55738058</v>
      </c>
      <c r="I7" s="33">
        <v>25520227</v>
      </c>
      <c r="J7" s="33">
        <v>813439</v>
      </c>
      <c r="K7" s="33">
        <v>2772641</v>
      </c>
      <c r="L7" s="33">
        <v>1141457</v>
      </c>
      <c r="M7" s="33">
        <v>0</v>
      </c>
      <c r="N7" s="33">
        <v>9050846</v>
      </c>
      <c r="O7" s="33">
        <v>0</v>
      </c>
      <c r="P7" s="33">
        <v>0</v>
      </c>
      <c r="Q7" s="33">
        <v>0</v>
      </c>
      <c r="R7" s="33">
        <v>0</v>
      </c>
      <c r="S7" s="33">
        <v>0</v>
      </c>
      <c r="T7" s="33">
        <v>0</v>
      </c>
      <c r="U7" s="33">
        <v>8763312</v>
      </c>
      <c r="V7" s="33">
        <v>2168656</v>
      </c>
      <c r="W7" s="34">
        <f>H7+I7+J7+K7-L7+M7+N7+O7+P7+Q7+R7+U7+V7+S7+T7</f>
        <v>103685722</v>
      </c>
      <c r="X7" s="33">
        <v>0</v>
      </c>
      <c r="Y7" s="34">
        <f>W7+X7</f>
        <v>103685722</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55738058</v>
      </c>
      <c r="I10" s="34">
        <f t="shared" ref="I10:Y10" si="2">I7+I8+I9</f>
        <v>25520227</v>
      </c>
      <c r="J10" s="34">
        <f t="shared" si="2"/>
        <v>813439</v>
      </c>
      <c r="K10" s="34">
        <f>K7+K8+K9</f>
        <v>2772641</v>
      </c>
      <c r="L10" s="34">
        <f t="shared" si="2"/>
        <v>1141457</v>
      </c>
      <c r="M10" s="34">
        <f t="shared" si="2"/>
        <v>0</v>
      </c>
      <c r="N10" s="34">
        <f t="shared" si="2"/>
        <v>9050846</v>
      </c>
      <c r="O10" s="34">
        <f t="shared" si="2"/>
        <v>0</v>
      </c>
      <c r="P10" s="34">
        <f t="shared" si="2"/>
        <v>0</v>
      </c>
      <c r="Q10" s="34">
        <f t="shared" si="2"/>
        <v>0</v>
      </c>
      <c r="R10" s="34">
        <f t="shared" si="2"/>
        <v>0</v>
      </c>
      <c r="S10" s="34">
        <f t="shared" si="2"/>
        <v>0</v>
      </c>
      <c r="T10" s="34">
        <f t="shared" si="2"/>
        <v>0</v>
      </c>
      <c r="U10" s="34">
        <f t="shared" si="2"/>
        <v>8763312</v>
      </c>
      <c r="V10" s="34">
        <f t="shared" si="2"/>
        <v>2168656</v>
      </c>
      <c r="W10" s="34">
        <f t="shared" si="2"/>
        <v>103685722</v>
      </c>
      <c r="X10" s="34">
        <f t="shared" si="2"/>
        <v>0</v>
      </c>
      <c r="Y10" s="34">
        <f t="shared" si="2"/>
        <v>103685722</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-10777227</v>
      </c>
      <c r="W11" s="34">
        <f t="shared" ref="W11:W29" si="3">H11+I11+J11+K11-L11+M11+N11+O11+P11+Q11+R11+U11+V11+S11+T11</f>
        <v>-10777227</v>
      </c>
      <c r="X11" s="33">
        <v>0</v>
      </c>
      <c r="Y11" s="34">
        <f t="shared" ref="Y11:Y29" si="4">W11+X11</f>
        <v>-10777227</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2168656</v>
      </c>
      <c r="V28" s="33">
        <v>-2168656</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55738058</v>
      </c>
      <c r="I30" s="36">
        <f t="shared" ref="I30:Y30" si="5">SUM(I10:I29)</f>
        <v>25520227</v>
      </c>
      <c r="J30" s="36">
        <f t="shared" si="5"/>
        <v>813439</v>
      </c>
      <c r="K30" s="36">
        <f t="shared" si="5"/>
        <v>2772641</v>
      </c>
      <c r="L30" s="36">
        <f t="shared" si="5"/>
        <v>1141457</v>
      </c>
      <c r="M30" s="36">
        <f t="shared" si="5"/>
        <v>0</v>
      </c>
      <c r="N30" s="36">
        <f t="shared" si="5"/>
        <v>9050846</v>
      </c>
      <c r="O30" s="36">
        <f t="shared" si="5"/>
        <v>0</v>
      </c>
      <c r="P30" s="36">
        <f t="shared" si="5"/>
        <v>0</v>
      </c>
      <c r="Q30" s="36">
        <f t="shared" si="5"/>
        <v>0</v>
      </c>
      <c r="R30" s="36">
        <f t="shared" si="5"/>
        <v>0</v>
      </c>
      <c r="S30" s="36">
        <f t="shared" si="5"/>
        <v>0</v>
      </c>
      <c r="T30" s="36">
        <f t="shared" si="5"/>
        <v>0</v>
      </c>
      <c r="U30" s="36">
        <f t="shared" si="5"/>
        <v>10931968</v>
      </c>
      <c r="V30" s="36">
        <f t="shared" si="5"/>
        <v>-10777227</v>
      </c>
      <c r="W30" s="36">
        <f t="shared" si="5"/>
        <v>92908495</v>
      </c>
      <c r="X30" s="36">
        <f t="shared" si="5"/>
        <v>0</v>
      </c>
      <c r="Y30" s="36">
        <f t="shared" si="5"/>
        <v>92908495</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-10777227</v>
      </c>
      <c r="W33" s="34">
        <f t="shared" si="8"/>
        <v>-10777227</v>
      </c>
      <c r="X33" s="34">
        <f t="shared" si="8"/>
        <v>0</v>
      </c>
      <c r="Y33" s="34">
        <f t="shared" si="8"/>
        <v>-10777227</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2168656</v>
      </c>
      <c r="V34" s="36">
        <f t="shared" si="10"/>
        <v>-2168656</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55738058</v>
      </c>
      <c r="I36" s="33">
        <v>25402255</v>
      </c>
      <c r="J36" s="33">
        <v>813439</v>
      </c>
      <c r="K36" s="33">
        <v>2772641</v>
      </c>
      <c r="L36" s="33">
        <v>921001</v>
      </c>
      <c r="M36" s="33">
        <v>0</v>
      </c>
      <c r="N36" s="33">
        <v>6880988</v>
      </c>
      <c r="O36" s="33">
        <v>0</v>
      </c>
      <c r="P36" s="33">
        <v>0</v>
      </c>
      <c r="Q36" s="33">
        <v>0</v>
      </c>
      <c r="R36" s="33">
        <v>0</v>
      </c>
      <c r="S36" s="33">
        <v>0</v>
      </c>
      <c r="T36" s="33">
        <v>0</v>
      </c>
      <c r="U36" s="33">
        <v>13101826</v>
      </c>
      <c r="V36" s="33">
        <v>-13743480</v>
      </c>
      <c r="W36" s="37">
        <f>H36+I36+J36+K36-L36+M36+N36+O36+P36+Q36+R36+U36+V36+S36+T36</f>
        <v>90044726</v>
      </c>
      <c r="X36" s="33">
        <v>0</v>
      </c>
      <c r="Y36" s="37">
        <f t="shared" ref="Y36:Y38" si="12">W36+X36</f>
        <v>90044726</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55738058</v>
      </c>
      <c r="I39" s="34">
        <f t="shared" ref="I39:Y39" si="14">I36+I37+I38</f>
        <v>25402255</v>
      </c>
      <c r="J39" s="34">
        <f t="shared" si="14"/>
        <v>813439</v>
      </c>
      <c r="K39" s="34">
        <f t="shared" si="14"/>
        <v>2772641</v>
      </c>
      <c r="L39" s="34">
        <f t="shared" si="14"/>
        <v>921001</v>
      </c>
      <c r="M39" s="34">
        <f t="shared" si="14"/>
        <v>0</v>
      </c>
      <c r="N39" s="34">
        <f t="shared" si="14"/>
        <v>6880988</v>
      </c>
      <c r="O39" s="34">
        <f t="shared" si="14"/>
        <v>0</v>
      </c>
      <c r="P39" s="34">
        <f t="shared" si="14"/>
        <v>0</v>
      </c>
      <c r="Q39" s="34">
        <f t="shared" si="14"/>
        <v>0</v>
      </c>
      <c r="R39" s="34">
        <f t="shared" si="14"/>
        <v>0</v>
      </c>
      <c r="S39" s="34">
        <f t="shared" si="14"/>
        <v>0</v>
      </c>
      <c r="T39" s="34">
        <f t="shared" si="14"/>
        <v>0</v>
      </c>
      <c r="U39" s="34">
        <f t="shared" si="14"/>
        <v>13101826</v>
      </c>
      <c r="V39" s="34">
        <f t="shared" si="14"/>
        <v>-13743480</v>
      </c>
      <c r="W39" s="34">
        <f t="shared" si="14"/>
        <v>90044726</v>
      </c>
      <c r="X39" s="34">
        <f t="shared" si="14"/>
        <v>0</v>
      </c>
      <c r="Y39" s="34">
        <f t="shared" si="14"/>
        <v>90044726</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1997176</v>
      </c>
      <c r="W40" s="37">
        <f t="shared" ref="W40:W58" si="15">H40+I40+J40+K40-L40+M40+N40+O40+P40+Q40+R40+U40+V40+S40+T40</f>
        <v>1997176</v>
      </c>
      <c r="X40" s="33">
        <v>0</v>
      </c>
      <c r="Y40" s="37">
        <f t="shared" ref="Y40:Y58" si="16">W40+X40</f>
        <v>1997176</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-13743480</v>
      </c>
      <c r="V57" s="33">
        <v>13743480</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55738058</v>
      </c>
      <c r="I59" s="36">
        <f t="shared" ref="I59:Y59" si="17">SUM(I39:I58)</f>
        <v>25402255</v>
      </c>
      <c r="J59" s="36">
        <f t="shared" si="17"/>
        <v>813439</v>
      </c>
      <c r="K59" s="36">
        <f t="shared" si="17"/>
        <v>2772641</v>
      </c>
      <c r="L59" s="36">
        <f t="shared" si="17"/>
        <v>921001</v>
      </c>
      <c r="M59" s="36">
        <f t="shared" si="17"/>
        <v>0</v>
      </c>
      <c r="N59" s="36">
        <f t="shared" si="17"/>
        <v>6880988</v>
      </c>
      <c r="O59" s="36">
        <f t="shared" si="17"/>
        <v>0</v>
      </c>
      <c r="P59" s="36">
        <f t="shared" si="17"/>
        <v>0</v>
      </c>
      <c r="Q59" s="36">
        <f t="shared" si="17"/>
        <v>0</v>
      </c>
      <c r="R59" s="36">
        <f t="shared" si="17"/>
        <v>0</v>
      </c>
      <c r="S59" s="36">
        <f t="shared" si="17"/>
        <v>0</v>
      </c>
      <c r="T59" s="36">
        <f t="shared" si="17"/>
        <v>0</v>
      </c>
      <c r="U59" s="36">
        <f t="shared" si="17"/>
        <v>-641654</v>
      </c>
      <c r="V59" s="36">
        <f t="shared" si="17"/>
        <v>1997176</v>
      </c>
      <c r="W59" s="36">
        <f t="shared" si="17"/>
        <v>92041902</v>
      </c>
      <c r="X59" s="36">
        <f t="shared" si="17"/>
        <v>0</v>
      </c>
      <c r="Y59" s="36">
        <f t="shared" si="17"/>
        <v>92041902</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1997176</v>
      </c>
      <c r="W62" s="37">
        <f t="shared" si="20"/>
        <v>1997176</v>
      </c>
      <c r="X62" s="37">
        <f t="shared" si="20"/>
        <v>0</v>
      </c>
      <c r="Y62" s="37">
        <f t="shared" si="20"/>
        <v>1997176</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-13743480</v>
      </c>
      <c r="V63" s="38">
        <f t="shared" si="22"/>
        <v>13743480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
  <sheetViews>
    <sheetView view="pageBreakPreview" zoomScaleNormal="115" zoomScaleSheetLayoutView="100" workbookViewId="0">
      <selection sqref="A1:I26"/>
    </sheetView>
  </sheetViews>
  <sheetFormatPr defaultRowHeight="12.75" x14ac:dyDescent="0.2"/>
  <cols>
    <col min="9" max="9" width="95" customWidth="1"/>
  </cols>
  <sheetData>
    <row r="1" spans="1:9" ht="12.75" customHeight="1" x14ac:dyDescent="0.2">
      <c r="A1" s="294" t="s">
        <v>467</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sheetData>
  <mergeCells count="1">
    <mergeCell ref="A1:I26"/>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Tica</cp:lastModifiedBy>
  <cp:lastPrinted>2023-07-24T13:20:48Z</cp:lastPrinted>
  <dcterms:created xsi:type="dcterms:W3CDTF">2008-10-17T11:51:54Z</dcterms:created>
  <dcterms:modified xsi:type="dcterms:W3CDTF">2023-07-24T13:20:52Z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